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charts/chart166.xml" ContentType="application/vnd.openxmlformats-officedocument.drawingml.chart+xml"/>
  <Override PartName="/xl/charts/chart162.xml" ContentType="application/vnd.openxmlformats-officedocument.drawingml.chart+xml"/>
  <Override PartName="/xl/charts/chart161.xml" ContentType="application/vnd.openxmlformats-officedocument.drawingml.chart+xml"/>
  <Override PartName="/xl/charts/chart163.xml" ContentType="application/vnd.openxmlformats-officedocument.drawingml.chart+xml"/>
  <Override PartName="/xl/charts/chart157.xml" ContentType="application/vnd.openxmlformats-officedocument.drawingml.chart+xml"/>
  <Override PartName="/xl/charts/chart172.xml" ContentType="application/vnd.openxmlformats-officedocument.drawingml.chart+xml"/>
  <Override PartName="/xl/charts/chart160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64.xml" ContentType="application/vnd.openxmlformats-officedocument.drawingml.chart+xml"/>
  <Override PartName="/xl/charts/chart168.xml" ContentType="application/vnd.openxmlformats-officedocument.drawingml.chart+xml"/>
  <Override PartName="/xl/charts/chart171.xml" ContentType="application/vnd.openxmlformats-officedocument.drawingml.chart+xml"/>
  <Override PartName="/xl/charts/chart159.xml" ContentType="application/vnd.openxmlformats-officedocument.drawingml.chart+xml"/>
  <Override PartName="/xl/charts/chart165.xml" ContentType="application/vnd.openxmlformats-officedocument.drawingml.chart+xml"/>
  <Override PartName="/xl/charts/chart167.xml" ContentType="application/vnd.openxmlformats-officedocument.drawingml.chart+xml"/>
  <Override PartName="/xl/charts/chart158.xml" ContentType="application/vnd.openxmlformats-officedocument.drawingml.chart+xml"/>
  <Override PartName="/xl/charts/chart173.xml" ContentType="application/vnd.openxmlformats-officedocument.drawingml.char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media/image21.png" ContentType="image/png"/>
  <Override PartName="/xl/media/image22.png" ContentType="image/png"/>
  <Override PartName="/xl/media/image23.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N. Annulata" sheetId="1" state="visible" r:id="rId2"/>
    <sheet name="N. kaouthia" sheetId="2" state="visible" r:id="rId3"/>
    <sheet name="D. polylepi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<sst xmlns="http://schemas.openxmlformats.org/spreadsheetml/2006/main" count="339" uniqueCount="81">
  <si>
    <t xml:space="preserve">Base Info:</t>
  </si>
  <si>
    <t xml:space="preserve">File Name:nannulataige2</t>
  </si>
  <si>
    <t xml:space="preserve">Filter :450nm / Off</t>
  </si>
  <si>
    <t xml:space="preserve">Mode :Normal</t>
  </si>
  <si>
    <t xml:space="preserve">Shake :Off</t>
  </si>
  <si>
    <t xml:space="preserve">Speed :Slow</t>
  </si>
  <si>
    <t xml:space="preserve">Time :00 : 00 : 00</t>
  </si>
  <si>
    <t xml:space="preserve">Mode :First</t>
  </si>
  <si>
    <t xml:space="preserve">Pause Time :00 : 00 : 00</t>
  </si>
  <si>
    <t xml:space="preserve">Preprocess : Off</t>
  </si>
  <si>
    <t xml:space="preserve">Kinetic : Off</t>
  </si>
  <si>
    <t xml:space="preserve">Readings: 2</t>
  </si>
  <si>
    <t xml:space="preserve">Interval: 00 : 00 : 00</t>
  </si>
  <si>
    <t xml:space="preserve">Curves : On</t>
  </si>
  <si>
    <t xml:space="preserve">Interpret: Off</t>
  </si>
  <si>
    <t xml:space="preserve">Source: ABS</t>
  </si>
  <si>
    <t xml:space="preserve">Cutoff:</t>
  </si>
  <si>
    <t xml:space="preserve">NC Coef: 1.00</t>
  </si>
  <si>
    <t xml:space="preserve">PC Coef: 0.00</t>
  </si>
  <si>
    <t xml:space="preserve">Constant: 0.00</t>
  </si>
  <si>
    <t xml:space="preserve">Weak P: (+/- Cutoff%): 0.00</t>
  </si>
  <si>
    <t xml:space="preserve">Positive:  &gt;</t>
  </si>
  <si>
    <t xml:space="preserve">Quality: Off</t>
  </si>
  <si>
    <t xml:space="preserve">NO.</t>
  </si>
  <si>
    <t xml:space="preserve"> Target</t>
  </si>
  <si>
    <t xml:space="preserve"> SD</t>
  </si>
  <si>
    <t xml:space="preserve"> CV</t>
  </si>
  <si>
    <t xml:space="preserve"> Upper limit</t>
  </si>
  <si>
    <t xml:space="preserve"> Lower limit</t>
  </si>
  <si>
    <t xml:space="preserve"> </t>
  </si>
  <si>
    <t xml:space="preserve">Layout</t>
  </si>
  <si>
    <t xml:space="preserve">PASTE READINGS INTO THIS TABLE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</si>
  <si>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</si>
  <si>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</si>
  <si>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</si>
  <si>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</si>
  <si>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</si>
  <si>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</si>
  <si>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</si>
  <si>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H</t>
  </si>
  <si>
    <t xml:space="preserve">Absorbance data:</t>
  </si>
  <si>
    <t xml:space="preserve">Filter 1:450nm</t>
  </si>
  <si>
    <t xml:space="preserve">blank</t>
  </si>
  <si>
    <t xml:space="preserve">Readings: 1</t>
  </si>
  <si>
    <t xml:space="preserve">Dilution fraction</t>
  </si>
  <si>
    <t xml:space="preserve">Titer</t>
  </si>
  <si>
    <t xml:space="preserve">Dilution/titer</t>
  </si>
  <si>
    <t xml:space="preserve">Fraction</t>
  </si>
  <si>
    <t xml:space="preserve">TF</t>
  </si>
  <si>
    <t xml:space="preserve">BS</t>
  </si>
  <si>
    <t xml:space="preserve">RM</t>
  </si>
  <si>
    <t xml:space="preserve">DC</t>
  </si>
  <si>
    <t xml:space="preserve">AV</t>
  </si>
  <si>
    <t xml:space="preserve">CTL</t>
  </si>
  <si>
    <t xml:space="preserve">◄ Blank average</t>
  </si>
  <si>
    <t xml:space="preserve">Ave. TF</t>
  </si>
  <si>
    <t xml:space="preserve">Fit TF</t>
  </si>
  <si>
    <t xml:space="preserve">Ave. BS</t>
  </si>
  <si>
    <t xml:space="preserve">Fit BS</t>
  </si>
  <si>
    <t xml:space="preserve">Ave. RM</t>
  </si>
  <si>
    <t xml:space="preserve">Fit. RM</t>
  </si>
  <si>
    <t xml:space="preserve">Ave. DC</t>
  </si>
  <si>
    <t xml:space="preserve">Fit DC</t>
  </si>
  <si>
    <t xml:space="preserve">Ave. AV</t>
  </si>
  <si>
    <t xml:space="preserve">Fit AV</t>
  </si>
  <si>
    <t xml:space="preserve">Ave. CTL</t>
  </si>
  <si>
    <t xml:space="preserve">Fit CTL</t>
  </si>
  <si>
    <t xml:space="preserve">y</t>
  </si>
  <si>
    <t xml:space="preserve">y/CTL</t>
  </si>
  <si>
    <t xml:space="preserve">Parms for sigmoid</t>
  </si>
  <si>
    <t xml:space="preserve">Range limits</t>
  </si>
  <si>
    <t xml:space="preserve">Max</t>
  </si>
  <si>
    <t xml:space="preserve">a</t>
  </si>
  <si>
    <t xml:space="preserve">Slope</t>
  </si>
  <si>
    <t xml:space="preserve">b</t>
  </si>
  <si>
    <t xml:space="preserve">c</t>
  </si>
  <si>
    <t xml:space="preserve">Min</t>
  </si>
  <si>
    <t xml:space="preserve">d</t>
  </si>
  <si>
    <t xml:space="preserve">Δ Fit</t>
  </si>
  <si>
    <t xml:space="preserve">File Name:nkaouthiaige</t>
  </si>
  <si>
    <t xml:space="preserve">File Name:dpolylepisige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</si>
</sst>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[$$-409]#,##0.00;[RED]\-[$$-409]#,##0.00"/>
    <numFmt numFmtId="166" formatCode="#,##0"/>
    <numFmt numFmtId="167" formatCode="0.00000000"/>
    <numFmt numFmtId="168" formatCode="General"/>
    <numFmt numFmtId="169" formatCode="0.000"/>
    <numFmt numFmtId="170" formatCode="0.0"/>
    <numFmt numFmtId="171" formatCode="0"/>
  </numFmts>
  <fonts count="1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595959"/>
      <name val="Calibri"/>
      <family val="2"/>
    </font>
    <font>
      <sz val="12"/>
      <name val="Arial"/>
      <family val="2"/>
    </font>
    <font>
      <sz val="12"/>
      <color rgb="FF59595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CC0000"/>
        <bgColor rgb="FFC000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Error 8" xfId="24"/>
    <cellStyle name="Footnote 9" xfId="25"/>
    <cellStyle name="Heading 10" xfId="26"/>
    <cellStyle name="Heading1" xfId="27"/>
    <cellStyle name="Hyperlink 11" xfId="28"/>
    <cellStyle name="Result 12" xfId="29"/>
    <cellStyle name="Result2" xfId="30"/>
    <cellStyle name="Status 13" xfId="31"/>
    <cellStyle name="Text 14" xfId="32"/>
    <cellStyle name="Warning 15" xfId="33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420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70AD47"/>
      <rgbColor rgb="FF003366"/>
      <rgbColor rgb="FF339966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042019654354"/>
          <c:y val="0.0770590835420657"/>
          <c:w val="0.702050152490681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Annulata'!$J$58:$J$65</c:f>
              <c:numCache>
                <c:formatCode>General</c:formatCode>
                <c:ptCount val="8"/>
                <c:pt idx="0">
                  <c:v>0.059</c:v>
                </c:pt>
                <c:pt idx="1">
                  <c:v>0.033</c:v>
                </c:pt>
                <c:pt idx="2">
                  <c:v>0.0935</c:v>
                </c:pt>
                <c:pt idx="3">
                  <c:v>0.0175</c:v>
                </c:pt>
                <c:pt idx="4">
                  <c:v>0.093</c:v>
                </c:pt>
                <c:pt idx="5">
                  <c:v>0.041</c:v>
                </c:pt>
                <c:pt idx="6">
                  <c:v>0.0165</c:v>
                </c:pt>
                <c:pt idx="7">
                  <c:v>0.01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Annulata'!$K$58:$K$65</c:f>
              <c:numCache>
                <c:formatCode>General</c:formatCode>
                <c:ptCount val="8"/>
                <c:pt idx="0">
                  <c:v>0.0934999465600342</c:v>
                </c:pt>
                <c:pt idx="1">
                  <c:v>0.0934991449687555</c:v>
                </c:pt>
                <c:pt idx="2">
                  <c:v>0.0934863216010689</c:v>
                </c:pt>
                <c:pt idx="3">
                  <c:v>0.0932816820673614</c:v>
                </c:pt>
                <c:pt idx="4">
                  <c:v>0.0901387377183306</c:v>
                </c:pt>
                <c:pt idx="5">
                  <c:v>0.0599674272215746</c:v>
                </c:pt>
                <c:pt idx="6">
                  <c:v>0.0171140005657667</c:v>
                </c:pt>
                <c:pt idx="7">
                  <c:v>0.0104832212507564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0.047</c:v>
                </c:pt>
                <c:pt idx="1">
                  <c:v>0.005</c:v>
                </c:pt>
                <c:pt idx="2">
                  <c:v>0.0295</c:v>
                </c:pt>
                <c:pt idx="3">
                  <c:v>0.05075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0.0327901145808755</c:v>
                </c:pt>
                <c:pt idx="1">
                  <c:v>0.0242191979338718</c:v>
                </c:pt>
                <c:pt idx="2">
                  <c:v>0.0159046524140918</c:v>
                </c:pt>
                <c:pt idx="3">
                  <c:v>0.00942996474434601</c:v>
                </c:pt>
                <c:pt idx="4">
                  <c:v>0.00519789863712658</c:v>
                </c:pt>
                <c:pt idx="5">
                  <c:v>0.00273922741145784</c:v>
                </c:pt>
                <c:pt idx="6">
                  <c:v>0.00140760129237399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9991054"/>
        <c:axId val="30971003"/>
      </c:lineChart>
      <c:catAx>
        <c:axId val="89991054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0971003"/>
        <c:crosses val="autoZero"/>
        <c:auto val="1"/>
        <c:lblAlgn val="ctr"/>
        <c:lblOffset val="100"/>
        <c:noMultiLvlLbl val="0"/>
      </c:catAx>
      <c:valAx>
        <c:axId val="3097100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999105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7118644067797"/>
          <c:y val="0.0770590835420657"/>
          <c:w val="0.702033898305085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Annulata'!$L$58:$L$65</c:f>
              <c:numCache>
                <c:formatCode>General</c:formatCode>
                <c:ptCount val="8"/>
                <c:pt idx="0">
                  <c:v>0.3395</c:v>
                </c:pt>
                <c:pt idx="1">
                  <c:v>0.1195</c:v>
                </c:pt>
                <c:pt idx="2">
                  <c:v>0.0855</c:v>
                </c:pt>
                <c:pt idx="3">
                  <c:v>0.0625</c:v>
                </c:pt>
                <c:pt idx="4">
                  <c:v>0.011</c:v>
                </c:pt>
                <c:pt idx="5">
                  <c:v>0.0015</c:v>
                </c:pt>
                <c:pt idx="6">
                  <c:v>0.0175</c:v>
                </c:pt>
                <c:pt idx="7">
                  <c:v>0.0045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Annulata'!$M$58:$M$65</c:f>
              <c:numCache>
                <c:formatCode>General</c:formatCode>
                <c:ptCount val="8"/>
                <c:pt idx="0">
                  <c:v>0.172</c:v>
                </c:pt>
                <c:pt idx="1">
                  <c:v>0.128873924648131</c:v>
                </c:pt>
                <c:pt idx="2">
                  <c:v>0.0911100703063576</c:v>
                </c:pt>
                <c:pt idx="3">
                  <c:v>0.0616986699943994</c:v>
                </c:pt>
                <c:pt idx="4">
                  <c:v>0.0408147150194478</c:v>
                </c:pt>
                <c:pt idx="5">
                  <c:v>0.0269398342636818</c:v>
                </c:pt>
                <c:pt idx="6">
                  <c:v>0.0181243619174693</c:v>
                </c:pt>
                <c:pt idx="7">
                  <c:v>0.0126813919483118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0.047</c:v>
                </c:pt>
                <c:pt idx="1">
                  <c:v>0.005</c:v>
                </c:pt>
                <c:pt idx="2">
                  <c:v>0.0295</c:v>
                </c:pt>
                <c:pt idx="3">
                  <c:v>0.05075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0.0327901145808755</c:v>
                </c:pt>
                <c:pt idx="1">
                  <c:v>0.0242191979338718</c:v>
                </c:pt>
                <c:pt idx="2">
                  <c:v>0.0159046524140918</c:v>
                </c:pt>
                <c:pt idx="3">
                  <c:v>0.00942996474434601</c:v>
                </c:pt>
                <c:pt idx="4">
                  <c:v>0.00519789863712658</c:v>
                </c:pt>
                <c:pt idx="5">
                  <c:v>0.00273922741145784</c:v>
                </c:pt>
                <c:pt idx="6">
                  <c:v>0.00140760129237399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0364292"/>
        <c:axId val="36551981"/>
      </c:lineChart>
      <c:catAx>
        <c:axId val="8036429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6551981"/>
        <c:crosses val="autoZero"/>
        <c:auto val="1"/>
        <c:lblAlgn val="ctr"/>
        <c:lblOffset val="100"/>
        <c:noMultiLvlLbl val="0"/>
      </c:catAx>
      <c:valAx>
        <c:axId val="3655198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036429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01902173913"/>
          <c:y val="0.0770590835420657"/>
          <c:w val="0.702105978260869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Annulata'!$N$58:$N$65</c:f>
              <c:numCache>
                <c:formatCode>General</c:formatCode>
                <c:ptCount val="8"/>
                <c:pt idx="0">
                  <c:v>1.549</c:v>
                </c:pt>
                <c:pt idx="1">
                  <c:v>1.868</c:v>
                </c:pt>
                <c:pt idx="2">
                  <c:v>1.83</c:v>
                </c:pt>
                <c:pt idx="3">
                  <c:v>0.908</c:v>
                </c:pt>
                <c:pt idx="4">
                  <c:v>0.5655</c:v>
                </c:pt>
                <c:pt idx="5">
                  <c:v>0.3185</c:v>
                </c:pt>
                <c:pt idx="6">
                  <c:v>0.2905</c:v>
                </c:pt>
                <c:pt idx="7">
                  <c:v>0.2635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Annulata'!$O$58:$O$65</c:f>
              <c:numCache>
                <c:formatCode>General</c:formatCode>
                <c:ptCount val="8"/>
                <c:pt idx="0">
                  <c:v>1.83962966601179</c:v>
                </c:pt>
                <c:pt idx="1">
                  <c:v>1.76023507462687</c:v>
                </c:pt>
                <c:pt idx="2">
                  <c:v>1.5092298136646</c:v>
                </c:pt>
                <c:pt idx="3">
                  <c:v>1.00908550185874</c:v>
                </c:pt>
                <c:pt idx="4">
                  <c:v>0.549609129814551</c:v>
                </c:pt>
                <c:pt idx="5">
                  <c:v>0.346069987649238</c:v>
                </c:pt>
                <c:pt idx="6">
                  <c:v>0.284971202226742</c:v>
                </c:pt>
                <c:pt idx="7">
                  <c:v>0.268922220119495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0.047</c:v>
                </c:pt>
                <c:pt idx="1">
                  <c:v>0.005</c:v>
                </c:pt>
                <c:pt idx="2">
                  <c:v>0.0295</c:v>
                </c:pt>
                <c:pt idx="3">
                  <c:v>0.05075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0.0327901145808755</c:v>
                </c:pt>
                <c:pt idx="1">
                  <c:v>0.0242191979338718</c:v>
                </c:pt>
                <c:pt idx="2">
                  <c:v>0.0159046524140918</c:v>
                </c:pt>
                <c:pt idx="3">
                  <c:v>0.00942996474434601</c:v>
                </c:pt>
                <c:pt idx="4">
                  <c:v>0.00519789863712658</c:v>
                </c:pt>
                <c:pt idx="5">
                  <c:v>0.00273922741145784</c:v>
                </c:pt>
                <c:pt idx="6">
                  <c:v>0.00140760129237399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831126"/>
        <c:axId val="15390483"/>
      </c:lineChart>
      <c:catAx>
        <c:axId val="7831126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5390483"/>
        <c:crosses val="autoZero"/>
        <c:auto val="1"/>
        <c:lblAlgn val="ctr"/>
        <c:lblOffset val="100"/>
        <c:noMultiLvlLbl val="0"/>
      </c:catAx>
      <c:valAx>
        <c:axId val="1539048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831126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67144307123"/>
          <c:y val="0.0281594836560483"/>
          <c:w val="0.701832945250463"/>
          <c:h val="0.854622111180512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Annulata'!$F$58:$F$65</c:f>
              <c:numCache>
                <c:formatCode>General</c:formatCode>
                <c:ptCount val="8"/>
                <c:pt idx="0">
                  <c:v>0.2905</c:v>
                </c:pt>
                <c:pt idx="1">
                  <c:v>0.151</c:v>
                </c:pt>
                <c:pt idx="2">
                  <c:v>0.164</c:v>
                </c:pt>
                <c:pt idx="3">
                  <c:v>0.0525</c:v>
                </c:pt>
                <c:pt idx="4">
                  <c:v>0.0365</c:v>
                </c:pt>
                <c:pt idx="5">
                  <c:v>0.001</c:v>
                </c:pt>
                <c:pt idx="6">
                  <c:v>0.0175</c:v>
                </c:pt>
                <c:pt idx="7">
                  <c:v>0.00650000000000001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'N. Annulata'!$G$57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Annulata'!$G$58:$G$65</c:f>
              <c:numCache>
                <c:formatCode>General</c:formatCode>
                <c:ptCount val="8"/>
                <c:pt idx="0">
                  <c:v>0.295755076024513</c:v>
                </c:pt>
                <c:pt idx="1">
                  <c:v>0.247188938232614</c:v>
                </c:pt>
                <c:pt idx="2">
                  <c:v>0.132590786784616</c:v>
                </c:pt>
                <c:pt idx="3">
                  <c:v>0.0388663272321419</c:v>
                </c:pt>
                <c:pt idx="4">
                  <c:v>0.00870914693919359</c:v>
                </c:pt>
                <c:pt idx="5">
                  <c:v>0.00222323395587999</c:v>
                </c:pt>
                <c:pt idx="6">
                  <c:v>0.000962788789496571</c:v>
                </c:pt>
                <c:pt idx="7">
                  <c:v>0.000722814884020583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'N. Annulata'!$H$57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Annulata'!$H$58:$H$65</c:f>
              <c:numCache>
                <c:formatCode>General</c:formatCode>
                <c:ptCount val="8"/>
                <c:pt idx="0">
                  <c:v>0.083</c:v>
                </c:pt>
                <c:pt idx="1">
                  <c:v>0.034</c:v>
                </c:pt>
                <c:pt idx="2">
                  <c:v>0.208</c:v>
                </c:pt>
                <c:pt idx="3">
                  <c:v>0.013</c:v>
                </c:pt>
                <c:pt idx="4">
                  <c:v>0.003</c:v>
                </c:pt>
                <c:pt idx="5">
                  <c:v>0.0055</c:v>
                </c:pt>
                <c:pt idx="6">
                  <c:v>0.0015</c:v>
                </c:pt>
                <c:pt idx="7">
                  <c:v>0.022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'N. Annulata'!$I$57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Annulata'!$I$58:$I$65</c:f>
              <c:numCache>
                <c:formatCode>General</c:formatCode>
                <c:ptCount val="8"/>
                <c:pt idx="0">
                  <c:v>0.190084474885845</c:v>
                </c:pt>
                <c:pt idx="1">
                  <c:v>0.15113768115942</c:v>
                </c:pt>
                <c:pt idx="2">
                  <c:v>0.0834444444444445</c:v>
                </c:pt>
                <c:pt idx="3">
                  <c:v>0.0306666666666667</c:v>
                </c:pt>
                <c:pt idx="4">
                  <c:v>0.00965560821484992</c:v>
                </c:pt>
                <c:pt idx="5">
                  <c:v>0.0036011396011396</c:v>
                </c:pt>
                <c:pt idx="6">
                  <c:v>0.00202932431046858</c:v>
                </c:pt>
                <c:pt idx="7">
                  <c:v>0.00163258597221152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'N. Annulata'!$J$57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Annulata'!$J$58:$J$65</c:f>
              <c:numCache>
                <c:formatCode>General</c:formatCode>
                <c:ptCount val="8"/>
                <c:pt idx="0">
                  <c:v>0.059</c:v>
                </c:pt>
                <c:pt idx="1">
                  <c:v>0.033</c:v>
                </c:pt>
                <c:pt idx="2">
                  <c:v>0.0935</c:v>
                </c:pt>
                <c:pt idx="3">
                  <c:v>0.0175</c:v>
                </c:pt>
                <c:pt idx="4">
                  <c:v>0.093</c:v>
                </c:pt>
                <c:pt idx="5">
                  <c:v>0.041</c:v>
                </c:pt>
                <c:pt idx="6">
                  <c:v>0.0165</c:v>
                </c:pt>
                <c:pt idx="7">
                  <c:v>0.01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'N. Annulata'!$K$57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Annulata'!$K$58:$K$65</c:f>
              <c:numCache>
                <c:formatCode>General</c:formatCode>
                <c:ptCount val="8"/>
                <c:pt idx="0">
                  <c:v>0.0934999465600342</c:v>
                </c:pt>
                <c:pt idx="1">
                  <c:v>0.0934991449687555</c:v>
                </c:pt>
                <c:pt idx="2">
                  <c:v>0.0934863216010689</c:v>
                </c:pt>
                <c:pt idx="3">
                  <c:v>0.0932816820673614</c:v>
                </c:pt>
                <c:pt idx="4">
                  <c:v>0.0901387377183306</c:v>
                </c:pt>
                <c:pt idx="5">
                  <c:v>0.0599674272215746</c:v>
                </c:pt>
                <c:pt idx="6">
                  <c:v>0.0171140005657667</c:v>
                </c:pt>
                <c:pt idx="7">
                  <c:v>0.0104832212507564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'N. Annulata'!$L$57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Annulata'!$L$58:$L$65</c:f>
              <c:numCache>
                <c:formatCode>General</c:formatCode>
                <c:ptCount val="8"/>
                <c:pt idx="0">
                  <c:v>0.3395</c:v>
                </c:pt>
                <c:pt idx="1">
                  <c:v>0.1195</c:v>
                </c:pt>
                <c:pt idx="2">
                  <c:v>0.0855</c:v>
                </c:pt>
                <c:pt idx="3">
                  <c:v>0.0625</c:v>
                </c:pt>
                <c:pt idx="4">
                  <c:v>0.011</c:v>
                </c:pt>
                <c:pt idx="5">
                  <c:v>0.0015</c:v>
                </c:pt>
                <c:pt idx="6">
                  <c:v>0.0175</c:v>
                </c:pt>
                <c:pt idx="7">
                  <c:v>0.0045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'N. Annulata'!$M$57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Annulata'!$M$58:$M$65</c:f>
              <c:numCache>
                <c:formatCode>General</c:formatCode>
                <c:ptCount val="8"/>
                <c:pt idx="0">
                  <c:v>0.172</c:v>
                </c:pt>
                <c:pt idx="1">
                  <c:v>0.128873924648131</c:v>
                </c:pt>
                <c:pt idx="2">
                  <c:v>0.0911100703063576</c:v>
                </c:pt>
                <c:pt idx="3">
                  <c:v>0.0616986699943994</c:v>
                </c:pt>
                <c:pt idx="4">
                  <c:v>0.0408147150194478</c:v>
                </c:pt>
                <c:pt idx="5">
                  <c:v>0.0269398342636818</c:v>
                </c:pt>
                <c:pt idx="6">
                  <c:v>0.0181243619174693</c:v>
                </c:pt>
                <c:pt idx="7">
                  <c:v>0.0126813919483118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'N. Annulata'!$P$57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0.047</c:v>
                </c:pt>
                <c:pt idx="1">
                  <c:v>0.005</c:v>
                </c:pt>
                <c:pt idx="2">
                  <c:v>0.0295</c:v>
                </c:pt>
                <c:pt idx="3">
                  <c:v>0.05075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'N. Annulata'!$Q$57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0.0327901145808755</c:v>
                </c:pt>
                <c:pt idx="1">
                  <c:v>0.0242191979338718</c:v>
                </c:pt>
                <c:pt idx="2">
                  <c:v>0.0159046524140918</c:v>
                </c:pt>
                <c:pt idx="3">
                  <c:v>0.00942996474434601</c:v>
                </c:pt>
                <c:pt idx="4">
                  <c:v>0.00519789863712658</c:v>
                </c:pt>
                <c:pt idx="5">
                  <c:v>0.00273922741145784</c:v>
                </c:pt>
                <c:pt idx="6">
                  <c:v>0.00140760129237399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38206793"/>
        <c:axId val="45509002"/>
      </c:lineChart>
      <c:catAx>
        <c:axId val="38206793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5509002"/>
        <c:crosses val="autoZero"/>
        <c:auto val="1"/>
        <c:lblAlgn val="ctr"/>
        <c:lblOffset val="100"/>
        <c:noMultiLvlLbl val="0"/>
      </c:catAx>
      <c:valAx>
        <c:axId val="4550900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820679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377566604446"/>
          <c:y val="0.0770979967514889"/>
          <c:w val="0.701849652129645"/>
          <c:h val="0.655224688684353"/>
        </c:manualLayout>
      </c:layout>
      <c:lineChart>
        <c:grouping val="standard"/>
        <c:varyColors val="0"/>
        <c:ser>
          <c:idx val="0"/>
          <c:order val="0"/>
          <c:tx>
            <c:strRef>
              <c:f>'N. Annulata'!$F$57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Annulata'!$F$58:$F$65</c:f>
              <c:numCache>
                <c:formatCode>General</c:formatCode>
                <c:ptCount val="8"/>
                <c:pt idx="0">
                  <c:v>0.2905</c:v>
                </c:pt>
                <c:pt idx="1">
                  <c:v>0.151</c:v>
                </c:pt>
                <c:pt idx="2">
                  <c:v>0.164</c:v>
                </c:pt>
                <c:pt idx="3">
                  <c:v>0.0525</c:v>
                </c:pt>
                <c:pt idx="4">
                  <c:v>0.0365</c:v>
                </c:pt>
                <c:pt idx="5">
                  <c:v>0.001</c:v>
                </c:pt>
                <c:pt idx="6">
                  <c:v>0.0175</c:v>
                </c:pt>
                <c:pt idx="7">
                  <c:v>0.00650000000000001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Annulata'!$G$57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Annulata'!$G$58:$G$65</c:f>
              <c:numCache>
                <c:formatCode>General</c:formatCode>
                <c:ptCount val="8"/>
                <c:pt idx="0">
                  <c:v>0.295755076024513</c:v>
                </c:pt>
                <c:pt idx="1">
                  <c:v>0.247188938232614</c:v>
                </c:pt>
                <c:pt idx="2">
                  <c:v>0.132590786784616</c:v>
                </c:pt>
                <c:pt idx="3">
                  <c:v>0.0388663272321419</c:v>
                </c:pt>
                <c:pt idx="4">
                  <c:v>0.00870914693919359</c:v>
                </c:pt>
                <c:pt idx="5">
                  <c:v>0.00222323395587999</c:v>
                </c:pt>
                <c:pt idx="6">
                  <c:v>0.000962788789496571</c:v>
                </c:pt>
                <c:pt idx="7">
                  <c:v>0.000722814884020583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Annulata'!$P$57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Annulata'!$P$58:$P$65</c:f>
              <c:numCache>
                <c:formatCode>General</c:formatCode>
                <c:ptCount val="8"/>
                <c:pt idx="0">
                  <c:v>0.047</c:v>
                </c:pt>
                <c:pt idx="1">
                  <c:v>0.005</c:v>
                </c:pt>
                <c:pt idx="2">
                  <c:v>0.0295</c:v>
                </c:pt>
                <c:pt idx="3">
                  <c:v>0.05075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Annulata'!$Q$57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Annulata'!$E$46:$E$53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Annulata'!$Q$58:$Q$65</c:f>
              <c:numCache>
                <c:formatCode>General</c:formatCode>
                <c:ptCount val="8"/>
                <c:pt idx="0">
                  <c:v>0.0327901145808755</c:v>
                </c:pt>
                <c:pt idx="1">
                  <c:v>0.0242191979338718</c:v>
                </c:pt>
                <c:pt idx="2">
                  <c:v>0.0159046524140918</c:v>
                </c:pt>
                <c:pt idx="3">
                  <c:v>0.00942996474434601</c:v>
                </c:pt>
                <c:pt idx="4">
                  <c:v>0.00519789863712658</c:v>
                </c:pt>
                <c:pt idx="5">
                  <c:v>0.00273922741145784</c:v>
                </c:pt>
                <c:pt idx="6">
                  <c:v>0.00140760129237399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7367128"/>
        <c:axId val="20820654"/>
      </c:lineChart>
      <c:catAx>
        <c:axId val="8736712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0820654"/>
        <c:crosses val="autoZero"/>
        <c:auto val="1"/>
        <c:lblAlgn val="ctr"/>
        <c:lblOffset val="100"/>
        <c:noMultiLvlLbl val="0"/>
      </c:catAx>
      <c:valAx>
        <c:axId val="2082065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736712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43584521385"/>
          <c:y val="0.0771950500883913"/>
          <c:w val="0.701799049558724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kaouthia'!$H$58:$H$65</c:f>
              <c:numCache>
                <c:formatCode>General</c:formatCode>
                <c:ptCount val="8"/>
                <c:pt idx="0">
                  <c:v>0.2195</c:v>
                </c:pt>
                <c:pt idx="1">
                  <c:v>0.129</c:v>
                </c:pt>
                <c:pt idx="2">
                  <c:v>0.091</c:v>
                </c:pt>
                <c:pt idx="3">
                  <c:v>0.111</c:v>
                </c:pt>
                <c:pt idx="4">
                  <c:v>0.024</c:v>
                </c:pt>
                <c:pt idx="5">
                  <c:v>0.00249999999999999</c:v>
                </c:pt>
                <c:pt idx="6">
                  <c:v>0</c:v>
                </c:pt>
                <c:pt idx="7">
                  <c:v>0.017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kaouthia'!$I$58:$I$65</c:f>
              <c:numCache>
                <c:formatCode>General</c:formatCode>
                <c:ptCount val="8"/>
                <c:pt idx="0">
                  <c:v>0.165858447488584</c:v>
                </c:pt>
                <c:pt idx="1">
                  <c:v>0.135115942028986</c:v>
                </c:pt>
                <c:pt idx="2">
                  <c:v>0.0816825396825397</c:v>
                </c:pt>
                <c:pt idx="3">
                  <c:v>0.0400225988700565</c:v>
                </c:pt>
                <c:pt idx="4">
                  <c:v>0.0234375987361769</c:v>
                </c:pt>
                <c:pt idx="5">
                  <c:v>0.0186585266585267</c:v>
                </c:pt>
                <c:pt idx="6">
                  <c:v>0.0174178201579001</c:v>
                </c:pt>
                <c:pt idx="7">
                  <c:v>0.0171046562395665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0.144</c:v>
                </c:pt>
                <c:pt idx="1">
                  <c:v>0</c:v>
                </c:pt>
                <c:pt idx="2">
                  <c:v>0.0195</c:v>
                </c:pt>
                <c:pt idx="3">
                  <c:v>0</c:v>
                </c:pt>
                <c:pt idx="4">
                  <c:v>0.00449999999999999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0.12</c:v>
                </c:pt>
                <c:pt idx="1">
                  <c:v>0.08</c:v>
                </c:pt>
                <c:pt idx="2">
                  <c:v>0.0342857142857143</c:v>
                </c:pt>
                <c:pt idx="3">
                  <c:v>0.0104347826086957</c:v>
                </c:pt>
                <c:pt idx="4">
                  <c:v>0.00275862068965517</c:v>
                </c:pt>
                <c:pt idx="5">
                  <c:v>0.000699708454810496</c:v>
                </c:pt>
                <c:pt idx="6">
                  <c:v>0.000175566934893928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39492844"/>
        <c:axId val="4344294"/>
      </c:lineChart>
      <c:catAx>
        <c:axId val="39492844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344294"/>
        <c:crosses val="autoZero"/>
        <c:auto val="1"/>
        <c:lblAlgn val="ctr"/>
        <c:lblOffset val="100"/>
        <c:noMultiLvlLbl val="0"/>
      </c:catAx>
      <c:valAx>
        <c:axId val="43442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949284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984752223634"/>
          <c:y val="0.0770590835420657"/>
          <c:w val="0.701990681914443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kaouthia'!$J$58:$J$65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0.158</c:v>
                </c:pt>
                <c:pt idx="4">
                  <c:v>0.1465</c:v>
                </c:pt>
                <c:pt idx="5">
                  <c:v>0.0995</c:v>
                </c:pt>
                <c:pt idx="6">
                  <c:v>0.0355</c:v>
                </c:pt>
                <c:pt idx="7">
                  <c:v>0.028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kaouthia'!$K$58:$K$65</c:f>
              <c:numCache>
                <c:formatCode>General</c:formatCode>
                <c:ptCount val="8"/>
                <c:pt idx="0">
                  <c:v>0.157999916800053</c:v>
                </c:pt>
                <c:pt idx="1">
                  <c:v>0.157998668813631</c:v>
                </c:pt>
                <c:pt idx="2">
                  <c:v>0.157978704289089</c:v>
                </c:pt>
                <c:pt idx="3">
                  <c:v>0.157660103817449</c:v>
                </c:pt>
                <c:pt idx="4">
                  <c:v>0.152766897046503</c:v>
                </c:pt>
                <c:pt idx="5">
                  <c:v>0.105793599267122</c:v>
                </c:pt>
                <c:pt idx="6">
                  <c:v>0.0390756895035888</c:v>
                </c:pt>
                <c:pt idx="7">
                  <c:v>0.0287523205101597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0.144</c:v>
                </c:pt>
                <c:pt idx="1">
                  <c:v>0</c:v>
                </c:pt>
                <c:pt idx="2">
                  <c:v>0.0195</c:v>
                </c:pt>
                <c:pt idx="3">
                  <c:v>0</c:v>
                </c:pt>
                <c:pt idx="4">
                  <c:v>0.00449999999999999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0.12</c:v>
                </c:pt>
                <c:pt idx="1">
                  <c:v>0.08</c:v>
                </c:pt>
                <c:pt idx="2">
                  <c:v>0.0342857142857143</c:v>
                </c:pt>
                <c:pt idx="3">
                  <c:v>0.0104347826086957</c:v>
                </c:pt>
                <c:pt idx="4">
                  <c:v>0.00275862068965517</c:v>
                </c:pt>
                <c:pt idx="5">
                  <c:v>0.000699708454810496</c:v>
                </c:pt>
                <c:pt idx="6">
                  <c:v>0.000175566934893928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0217136"/>
        <c:axId val="63489970"/>
      </c:lineChart>
      <c:catAx>
        <c:axId val="60217136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3489970"/>
        <c:crosses val="autoZero"/>
        <c:auto val="1"/>
        <c:lblAlgn val="ctr"/>
        <c:lblOffset val="100"/>
        <c:noMultiLvlLbl val="0"/>
      </c:catAx>
      <c:valAx>
        <c:axId val="6348997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0217136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48097296381"/>
          <c:y val="0.0770590835420657"/>
          <c:w val="0.702008644800407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kaouthia'!$L$58:$L$65</c:f>
              <c:numCache>
                <c:formatCode>General</c:formatCode>
                <c:ptCount val="8"/>
                <c:pt idx="0">
                  <c:v>0.4535</c:v>
                </c:pt>
                <c:pt idx="1">
                  <c:v>0.15</c:v>
                </c:pt>
                <c:pt idx="2">
                  <c:v>0.139</c:v>
                </c:pt>
                <c:pt idx="3">
                  <c:v>0.129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0.0135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kaouthia'!$M$58:$M$65</c:f>
              <c:numCache>
                <c:formatCode>General</c:formatCode>
                <c:ptCount val="8"/>
                <c:pt idx="0">
                  <c:v>0.168483647175421</c:v>
                </c:pt>
                <c:pt idx="1">
                  <c:v>0.164092664092664</c:v>
                </c:pt>
                <c:pt idx="2">
                  <c:v>0.148601398601399</c:v>
                </c:pt>
                <c:pt idx="3">
                  <c:v>0.107868020304569</c:v>
                </c:pt>
                <c:pt idx="4">
                  <c:v>0.051452784503632</c:v>
                </c:pt>
                <c:pt idx="5">
                  <c:v>0.0166405638214565</c:v>
                </c:pt>
                <c:pt idx="6">
                  <c:v>0.00448975279949292</c:v>
                </c:pt>
                <c:pt idx="7">
                  <c:v>0.00114512043972625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0.144</c:v>
                </c:pt>
                <c:pt idx="1">
                  <c:v>0</c:v>
                </c:pt>
                <c:pt idx="2">
                  <c:v>0.0195</c:v>
                </c:pt>
                <c:pt idx="3">
                  <c:v>0</c:v>
                </c:pt>
                <c:pt idx="4">
                  <c:v>0.00449999999999999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0.12</c:v>
                </c:pt>
                <c:pt idx="1">
                  <c:v>0.08</c:v>
                </c:pt>
                <c:pt idx="2">
                  <c:v>0.0342857142857143</c:v>
                </c:pt>
                <c:pt idx="3">
                  <c:v>0.0104347826086957</c:v>
                </c:pt>
                <c:pt idx="4">
                  <c:v>0.00275862068965517</c:v>
                </c:pt>
                <c:pt idx="5">
                  <c:v>0.000699708454810496</c:v>
                </c:pt>
                <c:pt idx="6">
                  <c:v>0.000175566934893928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7963370"/>
        <c:axId val="77940795"/>
      </c:lineChart>
      <c:catAx>
        <c:axId val="77963370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7940795"/>
        <c:crosses val="autoZero"/>
        <c:auto val="1"/>
        <c:lblAlgn val="ctr"/>
        <c:lblOffset val="100"/>
        <c:noMultiLvlLbl val="0"/>
      </c:catAx>
      <c:valAx>
        <c:axId val="779407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7963370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951086956522"/>
          <c:y val="0.0770590835420657"/>
          <c:w val="0.702105978260869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kaouthia'!$N$58:$N$65</c:f>
              <c:numCache>
                <c:formatCode>General</c:formatCode>
                <c:ptCount val="8"/>
                <c:pt idx="0">
                  <c:v>1.6</c:v>
                </c:pt>
                <c:pt idx="1">
                  <c:v>1.766</c:v>
                </c:pt>
                <c:pt idx="2">
                  <c:v>1.2935</c:v>
                </c:pt>
                <c:pt idx="3">
                  <c:v>0.758</c:v>
                </c:pt>
                <c:pt idx="4">
                  <c:v>0.4465</c:v>
                </c:pt>
                <c:pt idx="5">
                  <c:v>0.261</c:v>
                </c:pt>
                <c:pt idx="6">
                  <c:v>0.156</c:v>
                </c:pt>
                <c:pt idx="7">
                  <c:v>0.2375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kaouthia'!$O$58:$O$65</c:f>
              <c:numCache>
                <c:formatCode>General</c:formatCode>
                <c:ptCount val="8"/>
                <c:pt idx="0">
                  <c:v>1.62358349705305</c:v>
                </c:pt>
                <c:pt idx="1">
                  <c:v>1.54965671641791</c:v>
                </c:pt>
                <c:pt idx="2">
                  <c:v>1.31593788819876</c:v>
                </c:pt>
                <c:pt idx="3">
                  <c:v>0.850237918215613</c:v>
                </c:pt>
                <c:pt idx="4">
                  <c:v>0.422405135520685</c:v>
                </c:pt>
                <c:pt idx="5">
                  <c:v>0.232883491148621</c:v>
                </c:pt>
                <c:pt idx="6">
                  <c:v>0.175992506155658</c:v>
                </c:pt>
                <c:pt idx="7">
                  <c:v>0.161048798291384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0.144</c:v>
                </c:pt>
                <c:pt idx="1">
                  <c:v>0</c:v>
                </c:pt>
                <c:pt idx="2">
                  <c:v>0.0195</c:v>
                </c:pt>
                <c:pt idx="3">
                  <c:v>0</c:v>
                </c:pt>
                <c:pt idx="4">
                  <c:v>0.00449999999999999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0.12</c:v>
                </c:pt>
                <c:pt idx="1">
                  <c:v>0.08</c:v>
                </c:pt>
                <c:pt idx="2">
                  <c:v>0.0342857142857143</c:v>
                </c:pt>
                <c:pt idx="3">
                  <c:v>0.0104347826086957</c:v>
                </c:pt>
                <c:pt idx="4">
                  <c:v>0.00275862068965517</c:v>
                </c:pt>
                <c:pt idx="5">
                  <c:v>0.000699708454810496</c:v>
                </c:pt>
                <c:pt idx="6">
                  <c:v>0.000175566934893928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7145002"/>
        <c:axId val="88795806"/>
      </c:lineChart>
      <c:catAx>
        <c:axId val="6714500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8795806"/>
        <c:crosses val="autoZero"/>
        <c:auto val="1"/>
        <c:lblAlgn val="ctr"/>
        <c:lblOffset val="100"/>
        <c:noMultiLvlLbl val="0"/>
      </c:catAx>
      <c:valAx>
        <c:axId val="8879580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714500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747716008837"/>
          <c:y val="0.0281594836560483"/>
          <c:w val="0.701797336836448"/>
          <c:h val="0.854622111180512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kaouthia'!$F$58:$F$65</c:f>
              <c:numCache>
                <c:formatCode>General</c:formatCode>
                <c:ptCount val="8"/>
                <c:pt idx="0">
                  <c:v>0.2985</c:v>
                </c:pt>
                <c:pt idx="1">
                  <c:v>0.383</c:v>
                </c:pt>
                <c:pt idx="2">
                  <c:v>0.2225</c:v>
                </c:pt>
                <c:pt idx="3">
                  <c:v>0.119</c:v>
                </c:pt>
                <c:pt idx="4">
                  <c:v>0.075</c:v>
                </c:pt>
                <c:pt idx="5">
                  <c:v>0.023</c:v>
                </c:pt>
                <c:pt idx="6">
                  <c:v>0</c:v>
                </c:pt>
                <c:pt idx="7">
                  <c:v>0.016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'N. kaouthia'!$G$57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kaouthia'!$G$58:$G$65</c:f>
              <c:numCache>
                <c:formatCode>General</c:formatCode>
                <c:ptCount val="8"/>
                <c:pt idx="0">
                  <c:v>0.291169295322861</c:v>
                </c:pt>
                <c:pt idx="1">
                  <c:v>0.264805108336312</c:v>
                </c:pt>
                <c:pt idx="2">
                  <c:v>0.213733133188722</c:v>
                </c:pt>
                <c:pt idx="3">
                  <c:v>0.141641066332473</c:v>
                </c:pt>
                <c:pt idx="4">
                  <c:v>0.0749368690500842</c:v>
                </c:pt>
                <c:pt idx="5">
                  <c:v>0.0334119927657472</c:v>
                </c:pt>
                <c:pt idx="6">
                  <c:v>0.0135690841342387</c:v>
                </c:pt>
                <c:pt idx="7">
                  <c:v>0.0052854053655754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'N. kaouthia'!$H$57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kaouthia'!$H$58:$H$65</c:f>
              <c:numCache>
                <c:formatCode>General</c:formatCode>
                <c:ptCount val="8"/>
                <c:pt idx="0">
                  <c:v>0.2195</c:v>
                </c:pt>
                <c:pt idx="1">
                  <c:v>0.129</c:v>
                </c:pt>
                <c:pt idx="2">
                  <c:v>0.091</c:v>
                </c:pt>
                <c:pt idx="3">
                  <c:v>0.111</c:v>
                </c:pt>
                <c:pt idx="4">
                  <c:v>0.024</c:v>
                </c:pt>
                <c:pt idx="5">
                  <c:v>0.00249999999999999</c:v>
                </c:pt>
                <c:pt idx="6">
                  <c:v>0</c:v>
                </c:pt>
                <c:pt idx="7">
                  <c:v>0.017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'N. kaouthia'!$I$57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kaouthia'!$I$58:$I$65</c:f>
              <c:numCache>
                <c:formatCode>General</c:formatCode>
                <c:ptCount val="8"/>
                <c:pt idx="0">
                  <c:v>0.165858447488584</c:v>
                </c:pt>
                <c:pt idx="1">
                  <c:v>0.135115942028986</c:v>
                </c:pt>
                <c:pt idx="2">
                  <c:v>0.0816825396825397</c:v>
                </c:pt>
                <c:pt idx="3">
                  <c:v>0.0400225988700565</c:v>
                </c:pt>
                <c:pt idx="4">
                  <c:v>0.0234375987361769</c:v>
                </c:pt>
                <c:pt idx="5">
                  <c:v>0.0186585266585267</c:v>
                </c:pt>
                <c:pt idx="6">
                  <c:v>0.0174178201579001</c:v>
                </c:pt>
                <c:pt idx="7">
                  <c:v>0.0171046562395665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'N. kaouthia'!$J$57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kaouthia'!$J$58:$J$65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0.158</c:v>
                </c:pt>
                <c:pt idx="4">
                  <c:v>0.1465</c:v>
                </c:pt>
                <c:pt idx="5">
                  <c:v>0.0995</c:v>
                </c:pt>
                <c:pt idx="6">
                  <c:v>0.0355</c:v>
                </c:pt>
                <c:pt idx="7">
                  <c:v>0.028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'N. kaouthia'!$K$57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kaouthia'!$K$58:$K$65</c:f>
              <c:numCache>
                <c:formatCode>General</c:formatCode>
                <c:ptCount val="8"/>
                <c:pt idx="0">
                  <c:v>0.157999916800053</c:v>
                </c:pt>
                <c:pt idx="1">
                  <c:v>0.157998668813631</c:v>
                </c:pt>
                <c:pt idx="2">
                  <c:v>0.157978704289089</c:v>
                </c:pt>
                <c:pt idx="3">
                  <c:v>0.157660103817449</c:v>
                </c:pt>
                <c:pt idx="4">
                  <c:v>0.152766897046503</c:v>
                </c:pt>
                <c:pt idx="5">
                  <c:v>0.105793599267122</c:v>
                </c:pt>
                <c:pt idx="6">
                  <c:v>0.0390756895035888</c:v>
                </c:pt>
                <c:pt idx="7">
                  <c:v>0.0287523205101597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'N. kaouthia'!$N$57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kaouthia'!$L$58:$L$65</c:f>
              <c:numCache>
                <c:formatCode>General</c:formatCode>
                <c:ptCount val="8"/>
                <c:pt idx="0">
                  <c:v>0.4535</c:v>
                </c:pt>
                <c:pt idx="1">
                  <c:v>0.15</c:v>
                </c:pt>
                <c:pt idx="2">
                  <c:v>0.139</c:v>
                </c:pt>
                <c:pt idx="3">
                  <c:v>0.129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0.0135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'N. kaouthia'!$O$57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kaouthia'!$M$58:$M$65</c:f>
              <c:numCache>
                <c:formatCode>General</c:formatCode>
                <c:ptCount val="8"/>
                <c:pt idx="0">
                  <c:v>0.168483647175421</c:v>
                </c:pt>
                <c:pt idx="1">
                  <c:v>0.164092664092664</c:v>
                </c:pt>
                <c:pt idx="2">
                  <c:v>0.148601398601399</c:v>
                </c:pt>
                <c:pt idx="3">
                  <c:v>0.107868020304569</c:v>
                </c:pt>
                <c:pt idx="4">
                  <c:v>0.051452784503632</c:v>
                </c:pt>
                <c:pt idx="5">
                  <c:v>0.0166405638214565</c:v>
                </c:pt>
                <c:pt idx="6">
                  <c:v>0.00448975279949292</c:v>
                </c:pt>
                <c:pt idx="7">
                  <c:v>0.00114512043972625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'N. kaouthia'!$P$57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0.144</c:v>
                </c:pt>
                <c:pt idx="1">
                  <c:v>0</c:v>
                </c:pt>
                <c:pt idx="2">
                  <c:v>0.0195</c:v>
                </c:pt>
                <c:pt idx="3">
                  <c:v>0</c:v>
                </c:pt>
                <c:pt idx="4">
                  <c:v>0.00449999999999999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'N. kaouthia'!$Q$57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0.12</c:v>
                </c:pt>
                <c:pt idx="1">
                  <c:v>0.08</c:v>
                </c:pt>
                <c:pt idx="2">
                  <c:v>0.0342857142857143</c:v>
                </c:pt>
                <c:pt idx="3">
                  <c:v>0.0104347826086957</c:v>
                </c:pt>
                <c:pt idx="4">
                  <c:v>0.00275862068965517</c:v>
                </c:pt>
                <c:pt idx="5">
                  <c:v>0.000699708454810496</c:v>
                </c:pt>
                <c:pt idx="6">
                  <c:v>0.000175566934893928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43838699"/>
        <c:axId val="70762459"/>
      </c:lineChart>
      <c:catAx>
        <c:axId val="43838699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0762459"/>
        <c:crosses val="autoZero"/>
        <c:auto val="1"/>
        <c:lblAlgn val="ctr"/>
        <c:lblOffset val="100"/>
        <c:noMultiLvlLbl val="0"/>
      </c:catAx>
      <c:valAx>
        <c:axId val="7076245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3838699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85036125873291"/>
          <c:y val="0.241463668540496"/>
          <c:w val="0.197002269198615"/>
          <c:h val="0.63625006506688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643584521385"/>
          <c:y val="0.0772064240459702"/>
          <c:w val="0.701799049558724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'N. kaouthia'!$F$57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kaouthia'!$F$58:$F$65</c:f>
              <c:numCache>
                <c:formatCode>General</c:formatCode>
                <c:ptCount val="8"/>
                <c:pt idx="0">
                  <c:v>0.2985</c:v>
                </c:pt>
                <c:pt idx="1">
                  <c:v>0.383</c:v>
                </c:pt>
                <c:pt idx="2">
                  <c:v>0.2225</c:v>
                </c:pt>
                <c:pt idx="3">
                  <c:v>0.119</c:v>
                </c:pt>
                <c:pt idx="4">
                  <c:v>0.075</c:v>
                </c:pt>
                <c:pt idx="5">
                  <c:v>0.023</c:v>
                </c:pt>
                <c:pt idx="6">
                  <c:v>0</c:v>
                </c:pt>
                <c:pt idx="7">
                  <c:v>0.016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'N. kaouthia'!$G$57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kaouthia'!$G$58:$G$65</c:f>
              <c:numCache>
                <c:formatCode>General</c:formatCode>
                <c:ptCount val="8"/>
                <c:pt idx="0">
                  <c:v>0.291169295322861</c:v>
                </c:pt>
                <c:pt idx="1">
                  <c:v>0.264805108336312</c:v>
                </c:pt>
                <c:pt idx="2">
                  <c:v>0.213733133188722</c:v>
                </c:pt>
                <c:pt idx="3">
                  <c:v>0.141641066332473</c:v>
                </c:pt>
                <c:pt idx="4">
                  <c:v>0.0749368690500842</c:v>
                </c:pt>
                <c:pt idx="5">
                  <c:v>0.0334119927657472</c:v>
                </c:pt>
                <c:pt idx="6">
                  <c:v>0.0135690841342387</c:v>
                </c:pt>
                <c:pt idx="7">
                  <c:v>0.0052854053655754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'N. kaouthia'!$P$57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kaouthia'!$P$58:$P$65</c:f>
              <c:numCache>
                <c:formatCode>General</c:formatCode>
                <c:ptCount val="8"/>
                <c:pt idx="0">
                  <c:v>0.144</c:v>
                </c:pt>
                <c:pt idx="1">
                  <c:v>0</c:v>
                </c:pt>
                <c:pt idx="2">
                  <c:v>0.0195</c:v>
                </c:pt>
                <c:pt idx="3">
                  <c:v>0</c:v>
                </c:pt>
                <c:pt idx="4">
                  <c:v>0.00449999999999999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'N. kaouthia'!$Q$57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'N. kaouthia'!$E$46:$E$53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'N. kaouthia'!$Q$58:$Q$65</c:f>
              <c:numCache>
                <c:formatCode>General</c:formatCode>
                <c:ptCount val="8"/>
                <c:pt idx="0">
                  <c:v>0.12</c:v>
                </c:pt>
                <c:pt idx="1">
                  <c:v>0.08</c:v>
                </c:pt>
                <c:pt idx="2">
                  <c:v>0.0342857142857143</c:v>
                </c:pt>
                <c:pt idx="3">
                  <c:v>0.0104347826086957</c:v>
                </c:pt>
                <c:pt idx="4">
                  <c:v>0.00275862068965517</c:v>
                </c:pt>
                <c:pt idx="5">
                  <c:v>0.000699708454810496</c:v>
                </c:pt>
                <c:pt idx="6">
                  <c:v>0.000175566934893928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4731368"/>
        <c:axId val="93998588"/>
      </c:lineChart>
      <c:catAx>
        <c:axId val="6473136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3998588"/>
        <c:crosses val="autoZero"/>
        <c:auto val="1"/>
        <c:lblAlgn val="ctr"/>
        <c:lblOffset val="100"/>
        <c:noMultiLvlLbl val="0"/>
      </c:catAx>
      <c:valAx>
        <c:axId val="939985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473136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340801086219"/>
          <c:y val="0.0771950500883913"/>
          <c:w val="0.701799049558724"/>
          <c:h val="0.655274012964054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polylepis'!$H$58:$H$65</c:f>
              <c:numCache>
                <c:formatCode>General</c:formatCode>
                <c:ptCount val="8"/>
                <c:pt idx="0">
                  <c:v>0.137</c:v>
                </c:pt>
                <c:pt idx="1">
                  <c:v>0.1375</c:v>
                </c:pt>
                <c:pt idx="2">
                  <c:v>0.244</c:v>
                </c:pt>
                <c:pt idx="3">
                  <c:v>0.2025</c:v>
                </c:pt>
                <c:pt idx="4">
                  <c:v>0.0445</c:v>
                </c:pt>
                <c:pt idx="5">
                  <c:v>0.037</c:v>
                </c:pt>
                <c:pt idx="6">
                  <c:v>0.025</c:v>
                </c:pt>
                <c:pt idx="7">
                  <c:v>0.044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polylepis'!$I$58:$I$65</c:f>
              <c:numCache>
                <c:formatCode>General</c:formatCode>
                <c:ptCount val="8"/>
                <c:pt idx="0">
                  <c:v>0.243898265279687</c:v>
                </c:pt>
                <c:pt idx="1">
                  <c:v>0.243188760222715</c:v>
                </c:pt>
                <c:pt idx="2">
                  <c:v>0.237674112293761</c:v>
                </c:pt>
                <c:pt idx="3">
                  <c:v>0.201904496506532</c:v>
                </c:pt>
                <c:pt idx="4">
                  <c:v>0.100422345132184</c:v>
                </c:pt>
                <c:pt idx="5">
                  <c:v>0.0384942038002955</c:v>
                </c:pt>
                <c:pt idx="6">
                  <c:v>0.0267829009314726</c:v>
                </c:pt>
                <c:pt idx="7">
                  <c:v>0.0252244615599674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0.114</c:v>
                </c:pt>
                <c:pt idx="1">
                  <c:v>0.038</c:v>
                </c:pt>
                <c:pt idx="2">
                  <c:v>0</c:v>
                </c:pt>
                <c:pt idx="3">
                  <c:v>0.021</c:v>
                </c:pt>
                <c:pt idx="4">
                  <c:v>0</c:v>
                </c:pt>
                <c:pt idx="5">
                  <c:v>0</c:v>
                </c:pt>
                <c:pt idx="6">
                  <c:v>0.0095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0.104640655264719</c:v>
                </c:pt>
                <c:pt idx="1">
                  <c:v>0.0664513118459174</c:v>
                </c:pt>
                <c:pt idx="2">
                  <c:v>0.016953351755022</c:v>
                </c:pt>
                <c:pt idx="3">
                  <c:v>0.00243617477569771</c:v>
                </c:pt>
                <c:pt idx="4">
                  <c:v>0.000310324515044253</c:v>
                </c:pt>
                <c:pt idx="5">
                  <c:v>3.88831793217211E-005</c:v>
                </c:pt>
                <c:pt idx="6">
                  <c:v>4.86184841177809E-006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5160101"/>
        <c:axId val="1844715"/>
      </c:lineChart>
      <c:catAx>
        <c:axId val="25160101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844715"/>
        <c:crosses val="autoZero"/>
        <c:auto val="1"/>
        <c:lblAlgn val="ctr"/>
        <c:lblOffset val="100"/>
        <c:noMultiLvlLbl val="0"/>
      </c:catAx>
      <c:valAx>
        <c:axId val="184471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516010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3088934148"/>
          <c:y val="0.0319681791396582"/>
          <c:w val="0.20775693796147"/>
          <c:h val="0.39310446441726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37653536637"/>
          <c:y val="0.0770590835420657"/>
          <c:w val="0.701990681914443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polylepis'!$J$58:$J$65</c:f>
              <c:numCache>
                <c:formatCode>General</c:formatCode>
                <c:ptCount val="8"/>
                <c:pt idx="0">
                  <c:v>0.16</c:v>
                </c:pt>
                <c:pt idx="1">
                  <c:v>0.268</c:v>
                </c:pt>
                <c:pt idx="2">
                  <c:v>0.349</c:v>
                </c:pt>
                <c:pt idx="3">
                  <c:v>0.0915</c:v>
                </c:pt>
                <c:pt idx="4">
                  <c:v>0.066</c:v>
                </c:pt>
                <c:pt idx="5">
                  <c:v>0.058</c:v>
                </c:pt>
                <c:pt idx="6">
                  <c:v>0.022</c:v>
                </c:pt>
                <c:pt idx="7">
                  <c:v>0.0825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polylepis'!$K$58:$K$65</c:f>
              <c:numCache>
                <c:formatCode>General</c:formatCode>
                <c:ptCount val="8"/>
                <c:pt idx="0">
                  <c:v>0.33770850162548</c:v>
                </c:pt>
                <c:pt idx="1">
                  <c:v>0.303023622097027</c:v>
                </c:pt>
                <c:pt idx="2">
                  <c:v>0.210294398456346</c:v>
                </c:pt>
                <c:pt idx="3">
                  <c:v>0.101774604821109</c:v>
                </c:pt>
                <c:pt idx="4">
                  <c:v>0.0510396265745728</c:v>
                </c:pt>
                <c:pt idx="5">
                  <c:v>0.0371096513456469</c:v>
                </c:pt>
                <c:pt idx="6">
                  <c:v>0.0339036088621319</c:v>
                </c:pt>
                <c:pt idx="7">
                  <c:v>0.0331971002501445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0.114</c:v>
                </c:pt>
                <c:pt idx="1">
                  <c:v>0.038</c:v>
                </c:pt>
                <c:pt idx="2">
                  <c:v>0</c:v>
                </c:pt>
                <c:pt idx="3">
                  <c:v>0.021</c:v>
                </c:pt>
                <c:pt idx="4">
                  <c:v>0</c:v>
                </c:pt>
                <c:pt idx="5">
                  <c:v>0</c:v>
                </c:pt>
                <c:pt idx="6">
                  <c:v>0.0095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0.104640655264719</c:v>
                </c:pt>
                <c:pt idx="1">
                  <c:v>0.0664513118459174</c:v>
                </c:pt>
                <c:pt idx="2">
                  <c:v>0.016953351755022</c:v>
                </c:pt>
                <c:pt idx="3">
                  <c:v>0.00243617477569771</c:v>
                </c:pt>
                <c:pt idx="4">
                  <c:v>0.000310324515044253</c:v>
                </c:pt>
                <c:pt idx="5">
                  <c:v>3.88831793217211E-005</c:v>
                </c:pt>
                <c:pt idx="6">
                  <c:v>4.86184841177809E-006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7017629"/>
        <c:axId val="32770858"/>
      </c:lineChart>
      <c:catAx>
        <c:axId val="97017629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2770858"/>
        <c:crosses val="autoZero"/>
        <c:auto val="1"/>
        <c:lblAlgn val="ctr"/>
        <c:lblOffset val="100"/>
        <c:noMultiLvlLbl val="0"/>
      </c:catAx>
      <c:valAx>
        <c:axId val="3277085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7017629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73655230834"/>
          <c:y val="0.094297922498895"/>
          <c:w val="0.207726194510335"/>
          <c:h val="0.31520778072502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48097296381"/>
          <c:y val="0.0770590835420657"/>
          <c:w val="0.702008644800407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polylepis'!$L$58:$L$65</c:f>
              <c:numCache>
                <c:formatCode>General</c:formatCode>
                <c:ptCount val="8"/>
                <c:pt idx="0">
                  <c:v>0.267</c:v>
                </c:pt>
                <c:pt idx="1">
                  <c:v>0.153</c:v>
                </c:pt>
                <c:pt idx="2">
                  <c:v>0.2345</c:v>
                </c:pt>
                <c:pt idx="3">
                  <c:v>0.165</c:v>
                </c:pt>
                <c:pt idx="4">
                  <c:v>0.009</c:v>
                </c:pt>
                <c:pt idx="5">
                  <c:v>0.0295</c:v>
                </c:pt>
                <c:pt idx="6">
                  <c:v>0.0035</c:v>
                </c:pt>
                <c:pt idx="7">
                  <c:v>0.015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polylepis'!$M$58:$M$65</c:f>
              <c:numCache>
                <c:formatCode>General</c:formatCode>
                <c:ptCount val="8"/>
                <c:pt idx="0">
                  <c:v>0.264649653121903</c:v>
                </c:pt>
                <c:pt idx="1">
                  <c:v>0.257843629343629</c:v>
                </c:pt>
                <c:pt idx="2">
                  <c:v>0.233832167832168</c:v>
                </c:pt>
                <c:pt idx="3">
                  <c:v>0.170695431472081</c:v>
                </c:pt>
                <c:pt idx="4">
                  <c:v>0.0832518159806295</c:v>
                </c:pt>
                <c:pt idx="5">
                  <c:v>0.0292928739232576</c:v>
                </c:pt>
                <c:pt idx="6">
                  <c:v>0.010459116839214</c:v>
                </c:pt>
                <c:pt idx="7">
                  <c:v>0.00527493668157569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0.114</c:v>
                </c:pt>
                <c:pt idx="1">
                  <c:v>0.038</c:v>
                </c:pt>
                <c:pt idx="2">
                  <c:v>0</c:v>
                </c:pt>
                <c:pt idx="3">
                  <c:v>0.021</c:v>
                </c:pt>
                <c:pt idx="4">
                  <c:v>0</c:v>
                </c:pt>
                <c:pt idx="5">
                  <c:v>0</c:v>
                </c:pt>
                <c:pt idx="6">
                  <c:v>0.0095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0.104640655264719</c:v>
                </c:pt>
                <c:pt idx="1">
                  <c:v>0.0664513118459174</c:v>
                </c:pt>
                <c:pt idx="2">
                  <c:v>0.016953351755022</c:v>
                </c:pt>
                <c:pt idx="3">
                  <c:v>0.00243617477569771</c:v>
                </c:pt>
                <c:pt idx="4">
                  <c:v>0.000310324515044253</c:v>
                </c:pt>
                <c:pt idx="5">
                  <c:v>3.88831793217211E-005</c:v>
                </c:pt>
                <c:pt idx="6">
                  <c:v>4.86184841177809E-006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6658463"/>
        <c:axId val="69247495"/>
      </c:lineChart>
      <c:catAx>
        <c:axId val="86658463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9247495"/>
        <c:crosses val="autoZero"/>
        <c:auto val="1"/>
        <c:lblAlgn val="ctr"/>
        <c:lblOffset val="100"/>
        <c:noMultiLvlLbl val="0"/>
      </c:catAx>
      <c:valAx>
        <c:axId val="692474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665846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3646071701"/>
          <c:y val="0.031825548843377"/>
          <c:w val="0.207577555517884"/>
          <c:h val="0.46050692602416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101902173913"/>
          <c:y val="0.0770590835420657"/>
          <c:w val="0.702105978260869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polylepis'!$N$58:$N$65</c:f>
              <c:numCache>
                <c:formatCode>General</c:formatCode>
                <c:ptCount val="8"/>
                <c:pt idx="0">
                  <c:v>1.7375</c:v>
                </c:pt>
                <c:pt idx="1">
                  <c:v>1.566</c:v>
                </c:pt>
                <c:pt idx="2">
                  <c:v>0.8595</c:v>
                </c:pt>
                <c:pt idx="3">
                  <c:v>0.735</c:v>
                </c:pt>
                <c:pt idx="4">
                  <c:v>0.336</c:v>
                </c:pt>
                <c:pt idx="5">
                  <c:v>0.3065</c:v>
                </c:pt>
                <c:pt idx="6">
                  <c:v>0.323</c:v>
                </c:pt>
                <c:pt idx="7">
                  <c:v>0.3555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polylepis'!$O$58:$O$65</c:f>
              <c:numCache>
                <c:formatCode>General</c:formatCode>
                <c:ptCount val="8"/>
                <c:pt idx="0">
                  <c:v>1.70895371851372</c:v>
                </c:pt>
                <c:pt idx="1">
                  <c:v>1.58030396395461</c:v>
                </c:pt>
                <c:pt idx="2">
                  <c:v>1.12505681068316</c:v>
                </c:pt>
                <c:pt idx="3">
                  <c:v>0.5649791916964</c:v>
                </c:pt>
                <c:pt idx="4">
                  <c:v>0.356706034460629</c:v>
                </c:pt>
                <c:pt idx="5">
                  <c:v>0.315030842216188</c:v>
                </c:pt>
                <c:pt idx="6">
                  <c:v>0.307914103889813</c:v>
                </c:pt>
                <c:pt idx="7">
                  <c:v>0.306733432787807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0.114</c:v>
                </c:pt>
                <c:pt idx="1">
                  <c:v>0.038</c:v>
                </c:pt>
                <c:pt idx="2">
                  <c:v>0</c:v>
                </c:pt>
                <c:pt idx="3">
                  <c:v>0.021</c:v>
                </c:pt>
                <c:pt idx="4">
                  <c:v>0</c:v>
                </c:pt>
                <c:pt idx="5">
                  <c:v>0</c:v>
                </c:pt>
                <c:pt idx="6">
                  <c:v>0.0095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0.104640655264719</c:v>
                </c:pt>
                <c:pt idx="1">
                  <c:v>0.0664513118459174</c:v>
                </c:pt>
                <c:pt idx="2">
                  <c:v>0.016953351755022</c:v>
                </c:pt>
                <c:pt idx="3">
                  <c:v>0.00243617477569771</c:v>
                </c:pt>
                <c:pt idx="4">
                  <c:v>0.000310324515044253</c:v>
                </c:pt>
                <c:pt idx="5">
                  <c:v>3.88831793217211E-005</c:v>
                </c:pt>
                <c:pt idx="6">
                  <c:v>4.86184841177809E-006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5935621"/>
        <c:axId val="3207852"/>
      </c:lineChart>
      <c:catAx>
        <c:axId val="95935621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207852"/>
        <c:crosses val="autoZero"/>
        <c:auto val="1"/>
        <c:lblAlgn val="ctr"/>
        <c:lblOffset val="100"/>
        <c:noMultiLvlLbl val="0"/>
      </c:catAx>
      <c:valAx>
        <c:axId val="320785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593562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66440217391"/>
          <c:y val="0.031825548843377"/>
          <c:w val="0.207643312101911"/>
          <c:h val="0.93869731800766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707427752568"/>
          <c:y val="0.0281594836560483"/>
          <c:w val="0.70181514210652"/>
          <c:h val="0.854622111180512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polylepis'!$F$58:$F$65</c:f>
              <c:numCache>
                <c:formatCode>General</c:formatCode>
                <c:ptCount val="8"/>
                <c:pt idx="0">
                  <c:v>0.5275</c:v>
                </c:pt>
                <c:pt idx="1">
                  <c:v>0.499</c:v>
                </c:pt>
                <c:pt idx="2">
                  <c:v>0.429</c:v>
                </c:pt>
                <c:pt idx="3">
                  <c:v>0.309</c:v>
                </c:pt>
                <c:pt idx="4">
                  <c:v>0.145</c:v>
                </c:pt>
                <c:pt idx="5">
                  <c:v>0.089</c:v>
                </c:pt>
                <c:pt idx="6">
                  <c:v>0.0485</c:v>
                </c:pt>
                <c:pt idx="7">
                  <c:v>0.154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'D. polylepis'!$G$57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polylepis'!$G$58:$G$65</c:f>
              <c:numCache>
                <c:formatCode>General</c:formatCode>
                <c:ptCount val="8"/>
                <c:pt idx="0">
                  <c:v>0.52042118226601</c:v>
                </c:pt>
                <c:pt idx="1">
                  <c:v>0.50038679245283</c:v>
                </c:pt>
                <c:pt idx="2">
                  <c:v>0.434790322580645</c:v>
                </c:pt>
                <c:pt idx="3">
                  <c:v>0.292887755102041</c:v>
                </c:pt>
                <c:pt idx="4">
                  <c:v>0.14746694214876</c:v>
                </c:pt>
                <c:pt idx="5">
                  <c:v>0.077778728606357</c:v>
                </c:pt>
                <c:pt idx="6">
                  <c:v>0.0561713645099295</c:v>
                </c:pt>
                <c:pt idx="7">
                  <c:v>0.0504411573999027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'D. polylepis'!$H$57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polylepis'!$H$58:$H$65</c:f>
              <c:numCache>
                <c:formatCode>General</c:formatCode>
                <c:ptCount val="8"/>
                <c:pt idx="0">
                  <c:v>0.137</c:v>
                </c:pt>
                <c:pt idx="1">
                  <c:v>0.1375</c:v>
                </c:pt>
                <c:pt idx="2">
                  <c:v>0.244</c:v>
                </c:pt>
                <c:pt idx="3">
                  <c:v>0.2025</c:v>
                </c:pt>
                <c:pt idx="4">
                  <c:v>0.0445</c:v>
                </c:pt>
                <c:pt idx="5">
                  <c:v>0.037</c:v>
                </c:pt>
                <c:pt idx="6">
                  <c:v>0.025</c:v>
                </c:pt>
                <c:pt idx="7">
                  <c:v>0.044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'D. polylepis'!$I$57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polylepis'!$I$58:$I$65</c:f>
              <c:numCache>
                <c:formatCode>General</c:formatCode>
                <c:ptCount val="8"/>
                <c:pt idx="0">
                  <c:v>0.243898265279687</c:v>
                </c:pt>
                <c:pt idx="1">
                  <c:v>0.243188760222715</c:v>
                </c:pt>
                <c:pt idx="2">
                  <c:v>0.237674112293761</c:v>
                </c:pt>
                <c:pt idx="3">
                  <c:v>0.201904496506532</c:v>
                </c:pt>
                <c:pt idx="4">
                  <c:v>0.100422345132184</c:v>
                </c:pt>
                <c:pt idx="5">
                  <c:v>0.0384942038002955</c:v>
                </c:pt>
                <c:pt idx="6">
                  <c:v>0.0267829009314726</c:v>
                </c:pt>
                <c:pt idx="7">
                  <c:v>0.0252244615599674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'D. polylepis'!$J$57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polylepis'!$J$58:$J$65</c:f>
              <c:numCache>
                <c:formatCode>General</c:formatCode>
                <c:ptCount val="8"/>
                <c:pt idx="0">
                  <c:v>0.16</c:v>
                </c:pt>
                <c:pt idx="1">
                  <c:v>0.268</c:v>
                </c:pt>
                <c:pt idx="2">
                  <c:v>0.349</c:v>
                </c:pt>
                <c:pt idx="3">
                  <c:v>0.0915</c:v>
                </c:pt>
                <c:pt idx="4">
                  <c:v>0.066</c:v>
                </c:pt>
                <c:pt idx="5">
                  <c:v>0.058</c:v>
                </c:pt>
                <c:pt idx="6">
                  <c:v>0.022</c:v>
                </c:pt>
                <c:pt idx="7">
                  <c:v>0.0825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'D. polylepis'!$K$57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polylepis'!$K$58:$K$65</c:f>
              <c:numCache>
                <c:formatCode>General</c:formatCode>
                <c:ptCount val="8"/>
                <c:pt idx="0">
                  <c:v>0.33770850162548</c:v>
                </c:pt>
                <c:pt idx="1">
                  <c:v>0.303023622097027</c:v>
                </c:pt>
                <c:pt idx="2">
                  <c:v>0.210294398456346</c:v>
                </c:pt>
                <c:pt idx="3">
                  <c:v>0.101774604821109</c:v>
                </c:pt>
                <c:pt idx="4">
                  <c:v>0.0510396265745728</c:v>
                </c:pt>
                <c:pt idx="5">
                  <c:v>0.0371096513456469</c:v>
                </c:pt>
                <c:pt idx="6">
                  <c:v>0.0339036088621319</c:v>
                </c:pt>
                <c:pt idx="7">
                  <c:v>0.0331971002501445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'D. polylepis'!$L$57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polylepis'!$L$58:$L$65</c:f>
              <c:numCache>
                <c:formatCode>General</c:formatCode>
                <c:ptCount val="8"/>
                <c:pt idx="0">
                  <c:v>0.267</c:v>
                </c:pt>
                <c:pt idx="1">
                  <c:v>0.153</c:v>
                </c:pt>
                <c:pt idx="2">
                  <c:v>0.2345</c:v>
                </c:pt>
                <c:pt idx="3">
                  <c:v>0.165</c:v>
                </c:pt>
                <c:pt idx="4">
                  <c:v>0.009</c:v>
                </c:pt>
                <c:pt idx="5">
                  <c:v>0.0295</c:v>
                </c:pt>
                <c:pt idx="6">
                  <c:v>0.0035</c:v>
                </c:pt>
                <c:pt idx="7">
                  <c:v>0.015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'D. polylepis'!$M$57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polylepis'!$M$58:$M$65</c:f>
              <c:numCache>
                <c:formatCode>General</c:formatCode>
                <c:ptCount val="8"/>
                <c:pt idx="0">
                  <c:v>0.264649653121903</c:v>
                </c:pt>
                <c:pt idx="1">
                  <c:v>0.257843629343629</c:v>
                </c:pt>
                <c:pt idx="2">
                  <c:v>0.233832167832168</c:v>
                </c:pt>
                <c:pt idx="3">
                  <c:v>0.170695431472081</c:v>
                </c:pt>
                <c:pt idx="4">
                  <c:v>0.0832518159806295</c:v>
                </c:pt>
                <c:pt idx="5">
                  <c:v>0.0292928739232576</c:v>
                </c:pt>
                <c:pt idx="6">
                  <c:v>0.010459116839214</c:v>
                </c:pt>
                <c:pt idx="7">
                  <c:v>0.00527493668157569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'D. polylepis'!$P$57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0.114</c:v>
                </c:pt>
                <c:pt idx="1">
                  <c:v>0.038</c:v>
                </c:pt>
                <c:pt idx="2">
                  <c:v>0</c:v>
                </c:pt>
                <c:pt idx="3">
                  <c:v>0.021</c:v>
                </c:pt>
                <c:pt idx="4">
                  <c:v>0</c:v>
                </c:pt>
                <c:pt idx="5">
                  <c:v>0</c:v>
                </c:pt>
                <c:pt idx="6">
                  <c:v>0.0095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'D. polylepis'!$Q$57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0.104640655264719</c:v>
                </c:pt>
                <c:pt idx="1">
                  <c:v>0.0664513118459174</c:v>
                </c:pt>
                <c:pt idx="2">
                  <c:v>0.016953351755022</c:v>
                </c:pt>
                <c:pt idx="3">
                  <c:v>0.00243617477569771</c:v>
                </c:pt>
                <c:pt idx="4">
                  <c:v>0.000310324515044253</c:v>
                </c:pt>
                <c:pt idx="5">
                  <c:v>3.88831793217211E-005</c:v>
                </c:pt>
                <c:pt idx="6">
                  <c:v>4.86184841177809E-006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47329865"/>
        <c:axId val="93956685"/>
      </c:lineChart>
      <c:catAx>
        <c:axId val="47329865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3956685"/>
        <c:crosses val="autoZero"/>
        <c:auto val="1"/>
        <c:lblAlgn val="ctr"/>
        <c:lblOffset val="100"/>
        <c:noMultiLvlLbl val="0"/>
      </c:catAx>
      <c:valAx>
        <c:axId val="9395668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7329865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19847145928"/>
          <c:y val="0.217207995003123"/>
          <c:w val="0.207678987281304"/>
          <c:h val="0.47071990005725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340801086219"/>
          <c:y val="0.0772064240459702"/>
          <c:w val="0.701799049558724"/>
          <c:h val="0.655223220863415"/>
        </c:manualLayout>
      </c:layout>
      <c:lineChart>
        <c:grouping val="standard"/>
        <c:varyColors val="0"/>
        <c:ser>
          <c:idx val="0"/>
          <c:order val="0"/>
          <c:tx>
            <c:strRef>
              <c:f>'D. polylepis'!$F$57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polylepis'!$F$58:$F$65</c:f>
              <c:numCache>
                <c:formatCode>General</c:formatCode>
                <c:ptCount val="8"/>
                <c:pt idx="0">
                  <c:v>0.5275</c:v>
                </c:pt>
                <c:pt idx="1">
                  <c:v>0.499</c:v>
                </c:pt>
                <c:pt idx="2">
                  <c:v>0.429</c:v>
                </c:pt>
                <c:pt idx="3">
                  <c:v>0.309</c:v>
                </c:pt>
                <c:pt idx="4">
                  <c:v>0.145</c:v>
                </c:pt>
                <c:pt idx="5">
                  <c:v>0.089</c:v>
                </c:pt>
                <c:pt idx="6">
                  <c:v>0.0485</c:v>
                </c:pt>
                <c:pt idx="7">
                  <c:v>0.154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'D. polylepis'!$G$57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polylepis'!$G$58:$G$65</c:f>
              <c:numCache>
                <c:formatCode>General</c:formatCode>
                <c:ptCount val="8"/>
                <c:pt idx="0">
                  <c:v>0.52042118226601</c:v>
                </c:pt>
                <c:pt idx="1">
                  <c:v>0.50038679245283</c:v>
                </c:pt>
                <c:pt idx="2">
                  <c:v>0.434790322580645</c:v>
                </c:pt>
                <c:pt idx="3">
                  <c:v>0.292887755102041</c:v>
                </c:pt>
                <c:pt idx="4">
                  <c:v>0.14746694214876</c:v>
                </c:pt>
                <c:pt idx="5">
                  <c:v>0.077778728606357</c:v>
                </c:pt>
                <c:pt idx="6">
                  <c:v>0.0561713645099295</c:v>
                </c:pt>
                <c:pt idx="7">
                  <c:v>0.0504411573999027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'D. polylepis'!$P$57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polylepis'!$P$58:$P$65</c:f>
              <c:numCache>
                <c:formatCode>General</c:formatCode>
                <c:ptCount val="8"/>
                <c:pt idx="0">
                  <c:v>0.114</c:v>
                </c:pt>
                <c:pt idx="1">
                  <c:v>0.038</c:v>
                </c:pt>
                <c:pt idx="2">
                  <c:v>0</c:v>
                </c:pt>
                <c:pt idx="3">
                  <c:v>0.021</c:v>
                </c:pt>
                <c:pt idx="4">
                  <c:v>0</c:v>
                </c:pt>
                <c:pt idx="5">
                  <c:v>0</c:v>
                </c:pt>
                <c:pt idx="6">
                  <c:v>0.0095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'D. polylepis'!$Q$57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'D. polylepis'!$E$46:$E$53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'D. polylepis'!$Q$58:$Q$65</c:f>
              <c:numCache>
                <c:formatCode>General</c:formatCode>
                <c:ptCount val="8"/>
                <c:pt idx="0">
                  <c:v>0.104640655264719</c:v>
                </c:pt>
                <c:pt idx="1">
                  <c:v>0.0664513118459174</c:v>
                </c:pt>
                <c:pt idx="2">
                  <c:v>0.016953351755022</c:v>
                </c:pt>
                <c:pt idx="3">
                  <c:v>0.00243617477569771</c:v>
                </c:pt>
                <c:pt idx="4">
                  <c:v>0.000310324515044253</c:v>
                </c:pt>
                <c:pt idx="5">
                  <c:v>3.88831793217211E-005</c:v>
                </c:pt>
                <c:pt idx="6">
                  <c:v>4.86184841177809E-006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603347"/>
        <c:axId val="40551052"/>
      </c:lineChart>
      <c:catAx>
        <c:axId val="5603347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0551052"/>
        <c:crosses val="autoZero"/>
        <c:auto val="1"/>
        <c:lblAlgn val="ctr"/>
        <c:lblOffset val="100"/>
        <c:noMultiLvlLbl val="0"/>
      </c:catAx>
      <c:valAx>
        <c:axId val="4055105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603347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24032586558"/>
          <c:y val="0.0316782083394725"/>
          <c:w val="0.207587201901044"/>
          <c:h val="0.393015030946065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1.png"/><Relationship Id="rId2" Type="http://schemas.openxmlformats.org/officeDocument/2006/relationships/chart" Target="../charts/chart157.xml"/><Relationship Id="rId3" Type="http://schemas.openxmlformats.org/officeDocument/2006/relationships/chart" Target="../charts/chart158.xml"/><Relationship Id="rId4" Type="http://schemas.openxmlformats.org/officeDocument/2006/relationships/chart" Target="../charts/chart159.xml"/><Relationship Id="rId5" Type="http://schemas.openxmlformats.org/officeDocument/2006/relationships/chart" Target="../charts/chart160.xml"/><Relationship Id="rId6" Type="http://schemas.openxmlformats.org/officeDocument/2006/relationships/chart" Target="../charts/chart16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chart" Target="../charts/chart162.xml"/><Relationship Id="rId3" Type="http://schemas.openxmlformats.org/officeDocument/2006/relationships/chart" Target="../charts/chart163.xml"/><Relationship Id="rId4" Type="http://schemas.openxmlformats.org/officeDocument/2006/relationships/chart" Target="../charts/chart164.xml"/><Relationship Id="rId5" Type="http://schemas.openxmlformats.org/officeDocument/2006/relationships/chart" Target="../charts/chart165.xml"/><Relationship Id="rId6" Type="http://schemas.openxmlformats.org/officeDocument/2006/relationships/chart" Target="../charts/chart166.xml"/><Relationship Id="rId7" Type="http://schemas.openxmlformats.org/officeDocument/2006/relationships/chart" Target="../charts/chart167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3.png"/><Relationship Id="rId2" Type="http://schemas.openxmlformats.org/officeDocument/2006/relationships/chart" Target="../charts/chart168.xml"/><Relationship Id="rId3" Type="http://schemas.openxmlformats.org/officeDocument/2006/relationships/chart" Target="../charts/chart169.xml"/><Relationship Id="rId4" Type="http://schemas.openxmlformats.org/officeDocument/2006/relationships/chart" Target="../charts/chart170.xml"/><Relationship Id="rId5" Type="http://schemas.openxmlformats.org/officeDocument/2006/relationships/chart" Target="../charts/chart171.xml"/><Relationship Id="rId6" Type="http://schemas.openxmlformats.org/officeDocument/2006/relationships/chart" Target="../charts/chart172.xml"/><Relationship Id="rId7" Type="http://schemas.openxmlformats.org/officeDocument/2006/relationships/chart" Target="../charts/chart17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269640</xdr:colOff>
      <xdr:row>62</xdr:row>
      <xdr:rowOff>84600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49680" y="9865080"/>
          <a:ext cx="3974040" cy="1228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398160</xdr:colOff>
      <xdr:row>87</xdr:row>
      <xdr:rowOff>34560</xdr:rowOff>
    </xdr:from>
    <xdr:to>
      <xdr:col>12</xdr:col>
      <xdr:colOff>157680</xdr:colOff>
      <xdr:row>101</xdr:row>
      <xdr:rowOff>23760</xdr:rowOff>
    </xdr:to>
    <xdr:graphicFrame>
      <xdr:nvGraphicFramePr>
        <xdr:cNvPr id="1" name="Chart 13"/>
        <xdr:cNvGraphicFramePr/>
      </xdr:nvGraphicFramePr>
      <xdr:xfrm>
        <a:off x="4964760" y="15552360"/>
        <a:ext cx="424908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176760</xdr:colOff>
      <xdr:row>87</xdr:row>
      <xdr:rowOff>30600</xdr:rowOff>
    </xdr:from>
    <xdr:to>
      <xdr:col>19</xdr:col>
      <xdr:colOff>506520</xdr:colOff>
      <xdr:row>101</xdr:row>
      <xdr:rowOff>19800</xdr:rowOff>
    </xdr:to>
    <xdr:graphicFrame>
      <xdr:nvGraphicFramePr>
        <xdr:cNvPr id="2" name="Chart 14"/>
        <xdr:cNvGraphicFramePr/>
      </xdr:nvGraphicFramePr>
      <xdr:xfrm>
        <a:off x="9232920" y="15548400"/>
        <a:ext cx="424764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19</xdr:col>
      <xdr:colOff>561240</xdr:colOff>
      <xdr:row>87</xdr:row>
      <xdr:rowOff>28080</xdr:rowOff>
    </xdr:from>
    <xdr:to>
      <xdr:col>26</xdr:col>
      <xdr:colOff>537480</xdr:colOff>
      <xdr:row>101</xdr:row>
      <xdr:rowOff>17280</xdr:rowOff>
    </xdr:to>
    <xdr:graphicFrame>
      <xdr:nvGraphicFramePr>
        <xdr:cNvPr id="3" name="Chart 15"/>
        <xdr:cNvGraphicFramePr/>
      </xdr:nvGraphicFramePr>
      <xdr:xfrm>
        <a:off x="13535280" y="15545880"/>
        <a:ext cx="423900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17</xdr:col>
      <xdr:colOff>607320</xdr:colOff>
      <xdr:row>44</xdr:row>
      <xdr:rowOff>163800</xdr:rowOff>
    </xdr:from>
    <xdr:to>
      <xdr:col>27</xdr:col>
      <xdr:colOff>546840</xdr:colOff>
      <xdr:row>82</xdr:row>
      <xdr:rowOff>149400</xdr:rowOff>
    </xdr:to>
    <xdr:graphicFrame>
      <xdr:nvGraphicFramePr>
        <xdr:cNvPr id="4" name="Chart 16"/>
        <xdr:cNvGraphicFramePr/>
      </xdr:nvGraphicFramePr>
      <xdr:xfrm>
        <a:off x="12363480" y="7875000"/>
        <a:ext cx="6029280" cy="691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360</xdr:colOff>
      <xdr:row>68</xdr:row>
      <xdr:rowOff>117720</xdr:rowOff>
    </xdr:from>
    <xdr:to>
      <xdr:col>4</xdr:col>
      <xdr:colOff>488880</xdr:colOff>
      <xdr:row>86</xdr:row>
      <xdr:rowOff>159480</xdr:rowOff>
    </xdr:to>
    <xdr:graphicFrame>
      <xdr:nvGraphicFramePr>
        <xdr:cNvPr id="5" name="Chart 12_0"/>
        <xdr:cNvGraphicFramePr/>
      </xdr:nvGraphicFramePr>
      <xdr:xfrm>
        <a:off x="360" y="12178080"/>
        <a:ext cx="4242600" cy="332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268920</xdr:colOff>
      <xdr:row>62</xdr:row>
      <xdr:rowOff>84600</xdr:rowOff>
    </xdr:to>
    <xdr:pic>
      <xdr:nvPicPr>
        <xdr:cNvPr id="6" name="Image 1_0" descr=""/>
        <xdr:cNvPicPr/>
      </xdr:nvPicPr>
      <xdr:blipFill>
        <a:blip r:embed="rId1"/>
        <a:stretch/>
      </xdr:blipFill>
      <xdr:spPr>
        <a:xfrm>
          <a:off x="49680" y="9865080"/>
          <a:ext cx="3973320" cy="1228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487800</xdr:colOff>
      <xdr:row>101</xdr:row>
      <xdr:rowOff>16560</xdr:rowOff>
    </xdr:to>
    <xdr:graphicFrame>
      <xdr:nvGraphicFramePr>
        <xdr:cNvPr id="7" name="Chart 12_1"/>
        <xdr:cNvGraphicFramePr/>
      </xdr:nvGraphicFramePr>
      <xdr:xfrm>
        <a:off x="0" y="15544800"/>
        <a:ext cx="424188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397440</xdr:colOff>
      <xdr:row>87</xdr:row>
      <xdr:rowOff>34560</xdr:rowOff>
    </xdr:from>
    <xdr:to>
      <xdr:col>12</xdr:col>
      <xdr:colOff>157320</xdr:colOff>
      <xdr:row>101</xdr:row>
      <xdr:rowOff>23760</xdr:rowOff>
    </xdr:to>
    <xdr:graphicFrame>
      <xdr:nvGraphicFramePr>
        <xdr:cNvPr id="8" name="Chart 13_0"/>
        <xdr:cNvGraphicFramePr/>
      </xdr:nvGraphicFramePr>
      <xdr:xfrm>
        <a:off x="4964040" y="15552360"/>
        <a:ext cx="424944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176400</xdr:colOff>
      <xdr:row>87</xdr:row>
      <xdr:rowOff>30600</xdr:rowOff>
    </xdr:from>
    <xdr:to>
      <xdr:col>19</xdr:col>
      <xdr:colOff>505800</xdr:colOff>
      <xdr:row>101</xdr:row>
      <xdr:rowOff>19800</xdr:rowOff>
    </xdr:to>
    <xdr:graphicFrame>
      <xdr:nvGraphicFramePr>
        <xdr:cNvPr id="9" name="Chart 14_0"/>
        <xdr:cNvGraphicFramePr/>
      </xdr:nvGraphicFramePr>
      <xdr:xfrm>
        <a:off x="9232560" y="15548400"/>
        <a:ext cx="424728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560520</xdr:colOff>
      <xdr:row>87</xdr:row>
      <xdr:rowOff>28080</xdr:rowOff>
    </xdr:from>
    <xdr:to>
      <xdr:col>26</xdr:col>
      <xdr:colOff>536760</xdr:colOff>
      <xdr:row>101</xdr:row>
      <xdr:rowOff>17280</xdr:rowOff>
    </xdr:to>
    <xdr:graphicFrame>
      <xdr:nvGraphicFramePr>
        <xdr:cNvPr id="10" name="Chart 15_0"/>
        <xdr:cNvGraphicFramePr/>
      </xdr:nvGraphicFramePr>
      <xdr:xfrm>
        <a:off x="13534560" y="15545880"/>
        <a:ext cx="423900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7200</xdr:colOff>
      <xdr:row>45</xdr:row>
      <xdr:rowOff>2880</xdr:rowOff>
    </xdr:from>
    <xdr:to>
      <xdr:col>27</xdr:col>
      <xdr:colOff>555120</xdr:colOff>
      <xdr:row>83</xdr:row>
      <xdr:rowOff>3600</xdr:rowOff>
    </xdr:to>
    <xdr:graphicFrame>
      <xdr:nvGraphicFramePr>
        <xdr:cNvPr id="11" name="Chart 16_0"/>
        <xdr:cNvGraphicFramePr/>
      </xdr:nvGraphicFramePr>
      <xdr:xfrm>
        <a:off x="12372480" y="7904520"/>
        <a:ext cx="6028560" cy="691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488160</xdr:colOff>
      <xdr:row>86</xdr:row>
      <xdr:rowOff>159120</xdr:rowOff>
    </xdr:to>
    <xdr:graphicFrame>
      <xdr:nvGraphicFramePr>
        <xdr:cNvPr id="12" name="Chart 12_2"/>
        <xdr:cNvGraphicFramePr/>
      </xdr:nvGraphicFramePr>
      <xdr:xfrm>
        <a:off x="360" y="13059000"/>
        <a:ext cx="424188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268920</xdr:colOff>
      <xdr:row>62</xdr:row>
      <xdr:rowOff>84600</xdr:rowOff>
    </xdr:to>
    <xdr:pic>
      <xdr:nvPicPr>
        <xdr:cNvPr id="13" name="Image 1_0" descr=""/>
        <xdr:cNvPicPr/>
      </xdr:nvPicPr>
      <xdr:blipFill>
        <a:blip r:embed="rId1"/>
        <a:stretch/>
      </xdr:blipFill>
      <xdr:spPr>
        <a:xfrm>
          <a:off x="49680" y="9865080"/>
          <a:ext cx="3973320" cy="1228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487800</xdr:colOff>
      <xdr:row>101</xdr:row>
      <xdr:rowOff>16560</xdr:rowOff>
    </xdr:to>
    <xdr:graphicFrame>
      <xdr:nvGraphicFramePr>
        <xdr:cNvPr id="14" name="Chart 12_1"/>
        <xdr:cNvGraphicFramePr/>
      </xdr:nvGraphicFramePr>
      <xdr:xfrm>
        <a:off x="0" y="15544800"/>
        <a:ext cx="4241880" cy="244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397440</xdr:colOff>
      <xdr:row>87</xdr:row>
      <xdr:rowOff>34560</xdr:rowOff>
    </xdr:from>
    <xdr:to>
      <xdr:col>12</xdr:col>
      <xdr:colOff>157320</xdr:colOff>
      <xdr:row>101</xdr:row>
      <xdr:rowOff>23760</xdr:rowOff>
    </xdr:to>
    <xdr:graphicFrame>
      <xdr:nvGraphicFramePr>
        <xdr:cNvPr id="15" name="Chart 13_0"/>
        <xdr:cNvGraphicFramePr/>
      </xdr:nvGraphicFramePr>
      <xdr:xfrm>
        <a:off x="4964040" y="15552360"/>
        <a:ext cx="424944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176400</xdr:colOff>
      <xdr:row>87</xdr:row>
      <xdr:rowOff>30600</xdr:rowOff>
    </xdr:from>
    <xdr:to>
      <xdr:col>19</xdr:col>
      <xdr:colOff>505800</xdr:colOff>
      <xdr:row>101</xdr:row>
      <xdr:rowOff>19800</xdr:rowOff>
    </xdr:to>
    <xdr:graphicFrame>
      <xdr:nvGraphicFramePr>
        <xdr:cNvPr id="16" name="Chart 14_0"/>
        <xdr:cNvGraphicFramePr/>
      </xdr:nvGraphicFramePr>
      <xdr:xfrm>
        <a:off x="9232560" y="15548400"/>
        <a:ext cx="424728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560520</xdr:colOff>
      <xdr:row>87</xdr:row>
      <xdr:rowOff>28080</xdr:rowOff>
    </xdr:from>
    <xdr:to>
      <xdr:col>26</xdr:col>
      <xdr:colOff>536760</xdr:colOff>
      <xdr:row>101</xdr:row>
      <xdr:rowOff>17280</xdr:rowOff>
    </xdr:to>
    <xdr:graphicFrame>
      <xdr:nvGraphicFramePr>
        <xdr:cNvPr id="17" name="Chart 15_0"/>
        <xdr:cNvGraphicFramePr/>
      </xdr:nvGraphicFramePr>
      <xdr:xfrm>
        <a:off x="13534560" y="15545880"/>
        <a:ext cx="423900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606960</xdr:colOff>
      <xdr:row>44</xdr:row>
      <xdr:rowOff>163800</xdr:rowOff>
    </xdr:from>
    <xdr:to>
      <xdr:col>27</xdr:col>
      <xdr:colOff>546120</xdr:colOff>
      <xdr:row>82</xdr:row>
      <xdr:rowOff>149400</xdr:rowOff>
    </xdr:to>
    <xdr:graphicFrame>
      <xdr:nvGraphicFramePr>
        <xdr:cNvPr id="18" name="Chart 16_0"/>
        <xdr:cNvGraphicFramePr/>
      </xdr:nvGraphicFramePr>
      <xdr:xfrm>
        <a:off x="12363120" y="7875000"/>
        <a:ext cx="6028920" cy="691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169920</xdr:rowOff>
    </xdr:from>
    <xdr:to>
      <xdr:col>4</xdr:col>
      <xdr:colOff>488160</xdr:colOff>
      <xdr:row>86</xdr:row>
      <xdr:rowOff>159120</xdr:rowOff>
    </xdr:to>
    <xdr:graphicFrame>
      <xdr:nvGraphicFramePr>
        <xdr:cNvPr id="19" name="Chart 12_2"/>
        <xdr:cNvGraphicFramePr/>
      </xdr:nvGraphicFramePr>
      <xdr:xfrm>
        <a:off x="360" y="13059000"/>
        <a:ext cx="4241880" cy="2442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false" showOutlineSymbols="true" defaultGridColor="true" view="normal" topLeftCell="A48" colorId="64" zoomScale="100" zoomScaleNormal="100" zoomScalePageLayoutView="100" workbookViewId="0">
      <selection pane="topLeft" activeCell="H86" activeCellId="0" sqref="H86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1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0.375</v>
      </c>
      <c r="G33" s="0" t="n">
        <v>0.38</v>
      </c>
      <c r="H33" s="0" t="n">
        <v>0.169</v>
      </c>
      <c r="I33" s="0" t="n">
        <v>0.171</v>
      </c>
      <c r="J33" s="0" t="n">
        <v>0.105</v>
      </c>
      <c r="K33" s="0" t="n">
        <v>0.187</v>
      </c>
      <c r="L33" s="0" t="n">
        <v>0.372</v>
      </c>
      <c r="M33" s="0" t="n">
        <v>0.481</v>
      </c>
      <c r="N33" s="0" t="n">
        <v>1.551</v>
      </c>
      <c r="O33" s="0" t="n">
        <v>1.721</v>
      </c>
      <c r="P33" s="0" t="n">
        <v>0.15</v>
      </c>
      <c r="Q33" s="0" t="n">
        <v>0.118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0.219</v>
      </c>
      <c r="G34" s="0" t="n">
        <v>0.257</v>
      </c>
      <c r="H34" s="0" t="n">
        <v>0.128</v>
      </c>
      <c r="I34" s="0" t="n">
        <v>0.114</v>
      </c>
      <c r="J34" s="0" t="n">
        <v>0.106</v>
      </c>
      <c r="K34" s="0" t="n">
        <v>0.134</v>
      </c>
      <c r="L34" s="0" t="n">
        <v>0.189</v>
      </c>
      <c r="M34" s="0" t="n">
        <v>0.224</v>
      </c>
      <c r="N34" s="0" t="n">
        <v>1.863</v>
      </c>
      <c r="O34" s="0" t="n">
        <v>2.047</v>
      </c>
      <c r="P34" s="0" t="n">
        <v>0.097</v>
      </c>
      <c r="Q34" s="0" t="n">
        <v>0.085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0.195</v>
      </c>
      <c r="G35" s="0" t="n">
        <v>0.307</v>
      </c>
      <c r="H35" s="0" t="n">
        <v>0.355</v>
      </c>
      <c r="I35" s="0" t="n">
        <v>0.235</v>
      </c>
      <c r="J35" s="0" t="n">
        <v>0.233</v>
      </c>
      <c r="K35" s="0" t="n">
        <v>0.128</v>
      </c>
      <c r="L35" s="0" t="n">
        <v>0.186</v>
      </c>
      <c r="M35" s="0" t="n">
        <v>0.159</v>
      </c>
      <c r="N35" s="0" t="n">
        <v>1.699</v>
      </c>
      <c r="O35" s="0" t="n">
        <v>2.135</v>
      </c>
      <c r="P35" s="0" t="n">
        <v>0.104</v>
      </c>
      <c r="Q35" s="0" t="n">
        <v>0.129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0.133</v>
      </c>
      <c r="G36" s="0" t="n">
        <v>0.146</v>
      </c>
      <c r="H36" s="0" t="n">
        <v>0.088</v>
      </c>
      <c r="I36" s="0" t="n">
        <v>0.112</v>
      </c>
      <c r="J36" s="0" t="n">
        <v>0.111</v>
      </c>
      <c r="K36" s="0" t="n">
        <v>0.098</v>
      </c>
      <c r="L36" s="0" t="n">
        <v>0.157</v>
      </c>
      <c r="M36" s="0" t="n">
        <v>0.142</v>
      </c>
      <c r="N36" s="0" t="n">
        <v>0.857</v>
      </c>
      <c r="O36" s="0" t="n">
        <v>1.133</v>
      </c>
      <c r="P36" s="0" t="n">
        <v>0.084</v>
      </c>
      <c r="Q36" s="0" t="n">
        <v>0.102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0.11</v>
      </c>
      <c r="G37" s="0" t="n">
        <v>0.137</v>
      </c>
      <c r="H37" s="0" t="n">
        <v>0.09</v>
      </c>
      <c r="I37" s="0" t="n">
        <v>0.09</v>
      </c>
      <c r="J37" s="0" t="n">
        <v>0.26</v>
      </c>
      <c r="K37" s="0" t="n">
        <v>0.1</v>
      </c>
      <c r="L37" s="0" t="n">
        <v>0.099</v>
      </c>
      <c r="M37" s="0" t="n">
        <v>0.097</v>
      </c>
      <c r="N37" s="0" t="n">
        <v>0.552</v>
      </c>
      <c r="O37" s="0" t="n">
        <v>0.753</v>
      </c>
      <c r="P37" s="0" t="n">
        <v>0.083</v>
      </c>
      <c r="Q37" s="0" t="n">
        <v>0.09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0.087</v>
      </c>
      <c r="G38" s="0" t="n">
        <v>0.089</v>
      </c>
      <c r="H38" s="0" t="n">
        <v>0.091</v>
      </c>
      <c r="I38" s="0" t="n">
        <v>0.094</v>
      </c>
      <c r="J38" s="0" t="n">
        <v>0.168</v>
      </c>
      <c r="K38" s="0" t="n">
        <v>0.088</v>
      </c>
      <c r="L38" s="0" t="n">
        <v>0.088</v>
      </c>
      <c r="M38" s="0" t="n">
        <v>0.089</v>
      </c>
      <c r="N38" s="0" t="n">
        <v>0.402</v>
      </c>
      <c r="O38" s="0" t="n">
        <v>0.409</v>
      </c>
      <c r="P38" s="0" t="n">
        <v>0.083</v>
      </c>
      <c r="Q38" s="0" t="n">
        <v>0.081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0.12</v>
      </c>
      <c r="G39" s="0" t="n">
        <v>0.089</v>
      </c>
      <c r="H39" s="0" t="n">
        <v>0.09</v>
      </c>
      <c r="I39" s="0" t="n">
        <v>0.087</v>
      </c>
      <c r="J39" s="0" t="n">
        <v>0.104</v>
      </c>
      <c r="K39" s="0" t="n">
        <v>0.103</v>
      </c>
      <c r="L39" s="0" t="n">
        <v>0.118</v>
      </c>
      <c r="M39" s="0" t="n">
        <v>0.091</v>
      </c>
      <c r="N39" s="0" t="n">
        <v>0.438</v>
      </c>
      <c r="O39" s="0" t="n">
        <v>0.317</v>
      </c>
      <c r="P39" s="0" t="n">
        <v>0.08</v>
      </c>
      <c r="Q39" s="0" t="n">
        <v>0.077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0.079</v>
      </c>
      <c r="G40" s="0" t="n">
        <v>0.1</v>
      </c>
      <c r="H40" s="0" t="n">
        <v>0.109</v>
      </c>
      <c r="I40" s="0" t="n">
        <v>0.109</v>
      </c>
      <c r="J40" s="0" t="n">
        <v>0.091</v>
      </c>
      <c r="K40" s="0" t="n">
        <v>0.103</v>
      </c>
      <c r="L40" s="0" t="n">
        <v>0.093</v>
      </c>
      <c r="M40" s="0" t="n">
        <v>0.09</v>
      </c>
      <c r="N40" s="0" t="n">
        <v>0.389</v>
      </c>
      <c r="O40" s="0" t="n">
        <v>0.312</v>
      </c>
      <c r="P40" s="0" t="n">
        <v>0.079</v>
      </c>
      <c r="Q40" s="0" t="n">
        <v>0.095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IF(F33-$F$55&gt;0,F33-$F$55,0)</f>
        <v>0.288</v>
      </c>
      <c r="G46" s="0" t="n">
        <f aca="false">IF(G33-$F$55&gt;0,G33-$F$55,0)</f>
        <v>0.293</v>
      </c>
      <c r="H46" s="0" t="n">
        <f aca="false">IF(H33-$F$55&gt;0,H33-$F$55,0)</f>
        <v>0.082</v>
      </c>
      <c r="I46" s="0" t="n">
        <f aca="false">IF(I33-$F$55&gt;0,I33-$F$55,0)</f>
        <v>0.084</v>
      </c>
      <c r="J46" s="0" t="n">
        <f aca="false">J33-$F$55</f>
        <v>0.018</v>
      </c>
      <c r="K46" s="0" t="n">
        <f aca="false">K33-$F$55</f>
        <v>0.1</v>
      </c>
      <c r="L46" s="0" t="n">
        <f aca="false">L33-$F$55</f>
        <v>0.285</v>
      </c>
      <c r="M46" s="0" t="n">
        <f aca="false">M33-$F$55</f>
        <v>0.394</v>
      </c>
      <c r="N46" s="0" t="n">
        <f aca="false">N33-$F$55</f>
        <v>1.464</v>
      </c>
      <c r="O46" s="0" t="n">
        <f aca="false">O33-$F$55</f>
        <v>1.634</v>
      </c>
      <c r="P46" s="0" t="n">
        <f aca="false">P33-$F$55</f>
        <v>0.063</v>
      </c>
      <c r="Q46" s="0" t="n">
        <f aca="false">IF(Q33-$F$55&gt;0,Q33-$F$55,0)</f>
        <v>0.031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IF(F34-$F$55&gt;0,F34-$F$55,0)</f>
        <v>0.132</v>
      </c>
      <c r="G47" s="0" t="n">
        <f aca="false">IF(G34-$F$55&gt;0,G34-$F$55,0)</f>
        <v>0.17</v>
      </c>
      <c r="H47" s="0" t="n">
        <f aca="false">IF(H34-$F$55&gt;0,H34-$F$55,0)</f>
        <v>0.041</v>
      </c>
      <c r="I47" s="0" t="n">
        <f aca="false">IF(I34-$F$55&gt;0,I34-$F$55,0)</f>
        <v>0.027</v>
      </c>
      <c r="J47" s="0" t="n">
        <f aca="false">J34-$F$55</f>
        <v>0.019</v>
      </c>
      <c r="K47" s="0" t="n">
        <f aca="false">K34-$F$55</f>
        <v>0.047</v>
      </c>
      <c r="L47" s="0" t="n">
        <f aca="false">L34-$F$55</f>
        <v>0.102</v>
      </c>
      <c r="M47" s="0" t="n">
        <f aca="false">M34-$F$55</f>
        <v>0.137</v>
      </c>
      <c r="N47" s="0" t="n">
        <f aca="false">N34-$F$55</f>
        <v>1.776</v>
      </c>
      <c r="O47" s="0" t="n">
        <f aca="false">O34-$F$55</f>
        <v>1.96</v>
      </c>
      <c r="P47" s="0" t="n">
        <f aca="false">P34-$F$55</f>
        <v>0.01</v>
      </c>
      <c r="Q47" s="0" t="n">
        <f aca="false">IF(Q34-$F$55&gt;0,Q34-$F$55,0)</f>
        <v>0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IF(F35-$F$55&gt;0,F35-$F$55,0)</f>
        <v>0.108</v>
      </c>
      <c r="G48" s="0" t="n">
        <f aca="false">IF(G35-$F$55&gt;0,G35-$F$55,0)</f>
        <v>0.22</v>
      </c>
      <c r="H48" s="0" t="n">
        <f aca="false">IF(H35-$F$55&gt;0,H35-$F$55,0)</f>
        <v>0.268</v>
      </c>
      <c r="I48" s="0" t="n">
        <f aca="false">IF(I35-$F$55&gt;0,I35-$F$55,0)</f>
        <v>0.148</v>
      </c>
      <c r="J48" s="0" t="n">
        <f aca="false">J35-$F$55</f>
        <v>0.146</v>
      </c>
      <c r="K48" s="0" t="n">
        <f aca="false">K35-$F$55</f>
        <v>0.041</v>
      </c>
      <c r="L48" s="0" t="n">
        <f aca="false">L35-$F$55</f>
        <v>0.099</v>
      </c>
      <c r="M48" s="0" t="n">
        <f aca="false">M35-$F$55</f>
        <v>0.072</v>
      </c>
      <c r="N48" s="0" t="n">
        <f aca="false">N35-$F$55</f>
        <v>1.612</v>
      </c>
      <c r="O48" s="0" t="n">
        <f aca="false">O35-$F$55</f>
        <v>2.048</v>
      </c>
      <c r="P48" s="0" t="n">
        <f aca="false">P35-$F$55</f>
        <v>0.017</v>
      </c>
      <c r="Q48" s="0" t="n">
        <f aca="false">IF(Q35-$F$55&gt;0,Q35-$F$55,0)</f>
        <v>0.042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IF(F36-$F$55&gt;0,F36-$F$55,0)</f>
        <v>0.046</v>
      </c>
      <c r="G49" s="0" t="n">
        <f aca="false">IF(G36-$F$55&gt;0,G36-$F$55,0)</f>
        <v>0.059</v>
      </c>
      <c r="H49" s="0" t="n">
        <f aca="false">IF(H36-$F$55&gt;0,H36-$F$55,0)</f>
        <v>0.001</v>
      </c>
      <c r="I49" s="0" t="n">
        <f aca="false">IF(I36-$F$55&gt;0,I36-$F$55,0)</f>
        <v>0.025</v>
      </c>
      <c r="J49" s="0" t="n">
        <f aca="false">J36-$F$55</f>
        <v>0.024</v>
      </c>
      <c r="K49" s="0" t="n">
        <f aca="false">K36-$F$55</f>
        <v>0.011</v>
      </c>
      <c r="L49" s="0" t="n">
        <f aca="false">L36-$F$55</f>
        <v>0.07</v>
      </c>
      <c r="M49" s="0" t="n">
        <f aca="false">M36-$F$55</f>
        <v>0.055</v>
      </c>
      <c r="N49" s="0" t="n">
        <f aca="false">N36-$F$55</f>
        <v>0.77</v>
      </c>
      <c r="O49" s="0" t="n">
        <f aca="false">O36-$F$55</f>
        <v>1.046</v>
      </c>
      <c r="P49" s="8" t="n">
        <f aca="false">AVERAGE(P37:Q37)</f>
        <v>0.0865</v>
      </c>
      <c r="Q49" s="0" t="n">
        <f aca="false">IF(Q36-$F$55&gt;0,Q36-$F$55,0)</f>
        <v>0.015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IF(F37-$F$55&gt;0,F37-$F$55,0)</f>
        <v>0.023</v>
      </c>
      <c r="G50" s="0" t="n">
        <f aca="false">IF(G37-$F$55&gt;0,G37-$F$55,0)</f>
        <v>0.05</v>
      </c>
      <c r="H50" s="0" t="n">
        <f aca="false">IF(H37-$F$55&gt;0,H37-$F$55,0)</f>
        <v>0.003</v>
      </c>
      <c r="I50" s="0" t="n">
        <f aca="false">IF(I37-$F$55&gt;0,I37-$F$55,0)</f>
        <v>0.003</v>
      </c>
      <c r="J50" s="0" t="n">
        <f aca="false">J37-$F$55</f>
        <v>0.173</v>
      </c>
      <c r="K50" s="0" t="n">
        <f aca="false">K37-$F$55</f>
        <v>0.013</v>
      </c>
      <c r="L50" s="0" t="n">
        <f aca="false">L37-$F$55</f>
        <v>0.012</v>
      </c>
      <c r="M50" s="0" t="n">
        <f aca="false">M37-$F$55</f>
        <v>0.01</v>
      </c>
      <c r="N50" s="0" t="n">
        <f aca="false">N37-$F$55</f>
        <v>0.465</v>
      </c>
      <c r="O50" s="0" t="n">
        <f aca="false">O37-$F$55</f>
        <v>0.666</v>
      </c>
      <c r="P50" s="0" t="n">
        <f aca="false">IF(P37-$F$55&gt;0,P37-$F$55,0)</f>
        <v>0</v>
      </c>
      <c r="Q50" s="0" t="n">
        <f aca="false">IF(Q37-$F$55&gt;0,Q37-$F$55,0)</f>
        <v>0.003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IF(F38-$F$55&gt;0,F38-$F$55,0)</f>
        <v>0</v>
      </c>
      <c r="G51" s="0" t="n">
        <f aca="false">IF(G38-$F$55&gt;0,G38-$F$55,0)</f>
        <v>0.002</v>
      </c>
      <c r="H51" s="0" t="n">
        <f aca="false">IF(H38-$F$55&gt;0,H38-$F$55,0)</f>
        <v>0.004</v>
      </c>
      <c r="I51" s="0" t="n">
        <f aca="false">IF(I38-$F$55&gt;0,I38-$F$55,0)</f>
        <v>0.00700000000000001</v>
      </c>
      <c r="J51" s="0" t="n">
        <f aca="false">J38-$F$55</f>
        <v>0.081</v>
      </c>
      <c r="K51" s="0" t="n">
        <f aca="false">K38-$F$55</f>
        <v>0.001</v>
      </c>
      <c r="L51" s="0" t="n">
        <f aca="false">L38-$F$55</f>
        <v>0.001</v>
      </c>
      <c r="M51" s="0" t="n">
        <f aca="false">M38-$F$55</f>
        <v>0.002</v>
      </c>
      <c r="N51" s="0" t="n">
        <f aca="false">N38-$F$55</f>
        <v>0.315</v>
      </c>
      <c r="O51" s="0" t="n">
        <f aca="false">O38-$F$55</f>
        <v>0.322</v>
      </c>
      <c r="P51" s="0" t="n">
        <f aca="false">IF(P38-$F$55&gt;0,P38-$F$55,0)</f>
        <v>0</v>
      </c>
      <c r="Q51" s="0" t="n">
        <f aca="false">IF(Q38-$F$55&gt;0,Q38-$F$55,0)</f>
        <v>0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IF(F39-$F$55&gt;0,F39-$F$55,0)</f>
        <v>0.033</v>
      </c>
      <c r="G52" s="0" t="n">
        <f aca="false">IF(G39-$F$55&gt;0,G39-$F$55,0)</f>
        <v>0.002</v>
      </c>
      <c r="H52" s="0" t="n">
        <f aca="false">IF(H39-$F$55&gt;0,H39-$F$55,0)</f>
        <v>0.003</v>
      </c>
      <c r="I52" s="0" t="n">
        <f aca="false">IF(I39-$F$55&gt;0,I39-$F$55,0)</f>
        <v>0</v>
      </c>
      <c r="J52" s="0" t="n">
        <f aca="false">J39-$F$55</f>
        <v>0.017</v>
      </c>
      <c r="K52" s="0" t="n">
        <f aca="false">K39-$F$55</f>
        <v>0.016</v>
      </c>
      <c r="L52" s="0" t="n">
        <f aca="false">L39-$F$55</f>
        <v>0.031</v>
      </c>
      <c r="M52" s="0" t="n">
        <f aca="false">M39-$F$55</f>
        <v>0.004</v>
      </c>
      <c r="N52" s="0" t="n">
        <f aca="false">N39-$F$55</f>
        <v>0.351</v>
      </c>
      <c r="O52" s="0" t="n">
        <f aca="false">O39-$F$55</f>
        <v>0.23</v>
      </c>
      <c r="P52" s="0" t="n">
        <f aca="false">IF(P39-$F$55&gt;0,P39-$F$55,0)</f>
        <v>0</v>
      </c>
      <c r="Q52" s="0" t="n">
        <f aca="false">IF(Q39-$F$55&gt;0,Q39-$F$55,0)</f>
        <v>0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IF(F40-$F$55&gt;0,F40-$F$55,0)</f>
        <v>0</v>
      </c>
      <c r="G53" s="0" t="n">
        <f aca="false">IF(G40-$F$55&gt;0,G40-$F$55,0)</f>
        <v>0.013</v>
      </c>
      <c r="H53" s="0" t="n">
        <f aca="false">IF(H40-$F$55&gt;0,H40-$F$55,0)</f>
        <v>0.022</v>
      </c>
      <c r="I53" s="0" t="n">
        <f aca="false">IF(I40-$F$55&gt;0,I40-$F$55,0)</f>
        <v>0.022</v>
      </c>
      <c r="J53" s="0" t="n">
        <f aca="false">J40-$F$55</f>
        <v>0.004</v>
      </c>
      <c r="K53" s="0" t="n">
        <f aca="false">K40-$F$55</f>
        <v>0.016</v>
      </c>
      <c r="L53" s="0" t="n">
        <f aca="false">L40-$F$55</f>
        <v>0.00600000000000001</v>
      </c>
      <c r="M53" s="0" t="n">
        <f aca="false">M40-$F$55</f>
        <v>0.003</v>
      </c>
      <c r="N53" s="0" t="n">
        <f aca="false">N40-$F$55</f>
        <v>0.302</v>
      </c>
      <c r="O53" s="0" t="n">
        <f aca="false">O40-$F$55</f>
        <v>0.225</v>
      </c>
      <c r="P53" s="9"/>
      <c r="Q53" s="10"/>
    </row>
    <row r="55" customFormat="false" ht="13.8" hidden="false" customHeight="false" outlineLevel="0" collapsed="false">
      <c r="D55" s="11"/>
      <c r="E55" s="11"/>
      <c r="F55" s="12" t="n">
        <f aca="false">AVERAGE(P40:Q40)</f>
        <v>0.087</v>
      </c>
      <c r="G55" s="13" t="s">
        <v>54</v>
      </c>
      <c r="H55" s="14"/>
      <c r="I55" s="14"/>
      <c r="J55" s="14"/>
      <c r="K55" s="14"/>
      <c r="L55" s="14"/>
      <c r="M55" s="15"/>
      <c r="N55" s="16"/>
      <c r="O55" s="11"/>
      <c r="P55" s="11"/>
      <c r="Q55" s="14"/>
      <c r="R55" s="14"/>
    </row>
    <row r="57" s="17" customFormat="true" ht="23.85" hidden="false" customHeight="false" outlineLevel="0" collapsed="false">
      <c r="A57" s="0"/>
      <c r="B57" s="0"/>
      <c r="C57" s="0"/>
      <c r="F57" s="18" t="s">
        <v>55</v>
      </c>
      <c r="G57" s="19" t="s">
        <v>56</v>
      </c>
      <c r="H57" s="18" t="s">
        <v>57</v>
      </c>
      <c r="I57" s="19" t="s">
        <v>58</v>
      </c>
      <c r="J57" s="18" t="s">
        <v>59</v>
      </c>
      <c r="K57" s="19" t="s">
        <v>60</v>
      </c>
      <c r="L57" s="18" t="s">
        <v>61</v>
      </c>
      <c r="M57" s="19" t="s">
        <v>62</v>
      </c>
      <c r="N57" s="18" t="s">
        <v>63</v>
      </c>
      <c r="O57" s="19" t="s">
        <v>64</v>
      </c>
      <c r="P57" s="18" t="s">
        <v>65</v>
      </c>
      <c r="Q57" s="19" t="s">
        <v>66</v>
      </c>
    </row>
    <row r="58" customFormat="false" ht="13.8" hidden="false" customHeight="false" outlineLevel="0" collapsed="false">
      <c r="F58" s="8" t="n">
        <f aca="false">AVERAGE(F46:G46)</f>
        <v>0.2905</v>
      </c>
      <c r="G58" s="20" t="n">
        <f aca="false">((F$70-F$73)/(1+($E46/F$72)^F$71))+F$73</f>
        <v>0.295755076024513</v>
      </c>
      <c r="H58" s="8" t="n">
        <f aca="false">AVERAGE(H46:I46)</f>
        <v>0.083</v>
      </c>
      <c r="I58" s="20" t="n">
        <f aca="false">((H$70-H$73)/(1+($E46/H$72)^H$71))+H$73</f>
        <v>0.190084474885845</v>
      </c>
      <c r="J58" s="8" t="n">
        <f aca="false">AVERAGE(J46:K46)</f>
        <v>0.059</v>
      </c>
      <c r="K58" s="20" t="n">
        <f aca="false">((J$70-J$73)/(1+($E46/J$72)^J$71))+J$73</f>
        <v>0.0934999465600342</v>
      </c>
      <c r="L58" s="8" t="n">
        <f aca="false">AVERAGE(L46:M46)</f>
        <v>0.3395</v>
      </c>
      <c r="M58" s="20" t="n">
        <f aca="false">((L$70-L$73)/(1+($E46/L$72)^L$71))+L$73</f>
        <v>0.172</v>
      </c>
      <c r="N58" s="8" t="n">
        <f aca="false">AVERAGE(N46:O46)</f>
        <v>1.549</v>
      </c>
      <c r="O58" s="20" t="n">
        <f aca="false">((N$70-N$73)/(1+($E46/N$72)^N$71))+N$73</f>
        <v>1.83962966601179</v>
      </c>
      <c r="P58" s="8" t="n">
        <f aca="false">AVERAGE(P46:Q46)</f>
        <v>0.047</v>
      </c>
      <c r="Q58" s="20" t="n">
        <f aca="false">((P$70-P$73)/(1+($E46/P$72)^P$71))+P$73</f>
        <v>0.0327901145808755</v>
      </c>
    </row>
    <row r="59" customFormat="false" ht="13.8" hidden="false" customHeight="false" outlineLevel="0" collapsed="false">
      <c r="F59" s="8" t="n">
        <f aca="false">AVERAGE(F47:G47)</f>
        <v>0.151</v>
      </c>
      <c r="G59" s="20" t="n">
        <f aca="false">((F$70-F$73)/(1+($E47/F$72)^F$71))+F$73</f>
        <v>0.247188938232614</v>
      </c>
      <c r="H59" s="8" t="n">
        <f aca="false">AVERAGE(H47:I47)</f>
        <v>0.034</v>
      </c>
      <c r="I59" s="20" t="n">
        <f aca="false">((H$70-H$73)/(1+($E47/H$72)^H$71))+H$73</f>
        <v>0.15113768115942</v>
      </c>
      <c r="J59" s="8" t="n">
        <f aca="false">AVERAGE(J47:K47)</f>
        <v>0.033</v>
      </c>
      <c r="K59" s="20" t="n">
        <f aca="false">((J$70-J$73)/(1+($E47/J$72)^J$71))+J$73</f>
        <v>0.0934991449687555</v>
      </c>
      <c r="L59" s="8" t="n">
        <f aca="false">AVERAGE(L47:M47)</f>
        <v>0.1195</v>
      </c>
      <c r="M59" s="20" t="n">
        <f aca="false">((L$70-L$73)/(1+($E47/L$72)^L$71))+L$73</f>
        <v>0.128873924648131</v>
      </c>
      <c r="N59" s="8" t="n">
        <f aca="false">AVERAGE(N47:O47)</f>
        <v>1.868</v>
      </c>
      <c r="O59" s="20" t="n">
        <f aca="false">((N$70-N$73)/(1+($E47/N$72)^N$71))+N$73</f>
        <v>1.76023507462687</v>
      </c>
      <c r="P59" s="8" t="n">
        <f aca="false">AVERAGE(P47:Q47)</f>
        <v>0.005</v>
      </c>
      <c r="Q59" s="20" t="n">
        <f aca="false">((P$70-P$73)/(1+($E47/P$72)^P$71))+P$73</f>
        <v>0.0242191979338718</v>
      </c>
    </row>
    <row r="60" customFormat="false" ht="13.8" hidden="false" customHeight="false" outlineLevel="0" collapsed="false">
      <c r="F60" s="8" t="n">
        <f aca="false">AVERAGE(F48:G48)</f>
        <v>0.164</v>
      </c>
      <c r="G60" s="20" t="n">
        <f aca="false">((F$70-F$73)/(1+($E48/F$72)^F$71))+F$73</f>
        <v>0.132590786784616</v>
      </c>
      <c r="H60" s="8" t="n">
        <f aca="false">AVERAGE(H48:I48)</f>
        <v>0.208</v>
      </c>
      <c r="I60" s="20" t="n">
        <f aca="false">((H$70-H$73)/(1+($E48/H$72)^H$71))+H$73</f>
        <v>0.0834444444444445</v>
      </c>
      <c r="J60" s="8" t="n">
        <f aca="false">AVERAGE(J48:K48)</f>
        <v>0.0935</v>
      </c>
      <c r="K60" s="20" t="n">
        <f aca="false">((J$70-J$73)/(1+($E48/J$72)^J$71))+J$73</f>
        <v>0.0934863216010689</v>
      </c>
      <c r="L60" s="8" t="n">
        <f aca="false">AVERAGE(L48:M48)</f>
        <v>0.0855</v>
      </c>
      <c r="M60" s="20" t="n">
        <f aca="false">((L$70-L$73)/(1+($E48/L$72)^L$71))+L$73</f>
        <v>0.0911100703063576</v>
      </c>
      <c r="N60" s="8" t="n">
        <f aca="false">AVERAGE(N48:O48)</f>
        <v>1.83</v>
      </c>
      <c r="O60" s="20" t="n">
        <f aca="false">((N$70-N$73)/(1+($E48/N$72)^N$71))+N$73</f>
        <v>1.5092298136646</v>
      </c>
      <c r="P60" s="8" t="n">
        <f aca="false">AVERAGE(P48:Q48)</f>
        <v>0.0295</v>
      </c>
      <c r="Q60" s="20" t="n">
        <f aca="false">((P$70-P$73)/(1+($E48/P$72)^P$71))+P$73</f>
        <v>0.0159046524140918</v>
      </c>
    </row>
    <row r="61" customFormat="false" ht="13.8" hidden="false" customHeight="false" outlineLevel="0" collapsed="false">
      <c r="F61" s="8" t="n">
        <f aca="false">AVERAGE(F49:G49)</f>
        <v>0.0525</v>
      </c>
      <c r="G61" s="20" t="n">
        <f aca="false">((F$70-F$73)/(1+($E49/F$72)^F$71))+F$73</f>
        <v>0.0388663272321419</v>
      </c>
      <c r="H61" s="8" t="n">
        <f aca="false">AVERAGE(H49:I49)</f>
        <v>0.013</v>
      </c>
      <c r="I61" s="20" t="n">
        <f aca="false">((H$70-H$73)/(1+($E49/H$72)^H$71))+H$73</f>
        <v>0.0306666666666667</v>
      </c>
      <c r="J61" s="8" t="n">
        <f aca="false">AVERAGE(J49:K49)</f>
        <v>0.0175</v>
      </c>
      <c r="K61" s="20" t="n">
        <f aca="false">((J$70-J$73)/(1+($E49/J$72)^J$71))+J$73</f>
        <v>0.0932816820673614</v>
      </c>
      <c r="L61" s="8" t="n">
        <f aca="false">AVERAGE(L49:M49)</f>
        <v>0.0625</v>
      </c>
      <c r="M61" s="20" t="n">
        <f aca="false">((L$70-L$73)/(1+($E49/L$72)^L$71))+L$73</f>
        <v>0.0616986699943994</v>
      </c>
      <c r="N61" s="8" t="n">
        <f aca="false">AVERAGE(N49:O49)</f>
        <v>0.908</v>
      </c>
      <c r="O61" s="20" t="n">
        <f aca="false">((N$70-N$73)/(1+($E49/N$72)^N$71))+N$73</f>
        <v>1.00908550185874</v>
      </c>
      <c r="P61" s="8" t="n">
        <f aca="false">AVERAGE(P49:Q49)</f>
        <v>0.05075</v>
      </c>
      <c r="Q61" s="20" t="n">
        <f aca="false">((P$70-P$73)/(1+($E49/P$72)^P$71))+P$73</f>
        <v>0.00942996474434601</v>
      </c>
    </row>
    <row r="62" customFormat="false" ht="13.8" hidden="false" customHeight="false" outlineLevel="0" collapsed="false">
      <c r="F62" s="8" t="n">
        <f aca="false">AVERAGE(F50:G50)</f>
        <v>0.0365</v>
      </c>
      <c r="G62" s="20" t="n">
        <f aca="false">((F$70-F$73)/(1+($E50/F$72)^F$71))+F$73</f>
        <v>0.00870914693919359</v>
      </c>
      <c r="H62" s="8" t="n">
        <f aca="false">AVERAGE(H50:I50)</f>
        <v>0.003</v>
      </c>
      <c r="I62" s="20" t="n">
        <f aca="false">((H$70-H$73)/(1+($E50/H$72)^H$71))+H$73</f>
        <v>0.00965560821484992</v>
      </c>
      <c r="J62" s="8" t="n">
        <f aca="false">AVERAGE(J50:K50)</f>
        <v>0.093</v>
      </c>
      <c r="K62" s="20" t="n">
        <f aca="false">((J$70-J$73)/(1+($E50/J$72)^J$71))+J$73</f>
        <v>0.0901387377183306</v>
      </c>
      <c r="L62" s="8" t="n">
        <f aca="false">AVERAGE(L50:M50)</f>
        <v>0.011</v>
      </c>
      <c r="M62" s="20" t="n">
        <f aca="false">((L$70-L$73)/(1+($E50/L$72)^L$71))+L$73</f>
        <v>0.0408147150194478</v>
      </c>
      <c r="N62" s="8" t="n">
        <f aca="false">AVERAGE(N50:O50)</f>
        <v>0.5655</v>
      </c>
      <c r="O62" s="20" t="n">
        <f aca="false">((N$70-N$73)/(1+($E50/N$72)^N$71))+N$73</f>
        <v>0.549609129814551</v>
      </c>
      <c r="P62" s="8" t="n">
        <f aca="false">AVERAGE(P50:Q50)</f>
        <v>0.0015</v>
      </c>
      <c r="Q62" s="20" t="n">
        <f aca="false">((P$70-P$73)/(1+($E50/P$72)^P$71))+P$73</f>
        <v>0.00519789863712658</v>
      </c>
    </row>
    <row r="63" customFormat="false" ht="13.8" hidden="false" customHeight="false" outlineLevel="0" collapsed="false">
      <c r="F63" s="8" t="n">
        <f aca="false">AVERAGE(F51:G51)</f>
        <v>0.001</v>
      </c>
      <c r="G63" s="20" t="n">
        <f aca="false">((F$70-F$73)/(1+($E51/F$72)^F$71))+F$73</f>
        <v>0.00222323395587999</v>
      </c>
      <c r="H63" s="8" t="n">
        <f aca="false">AVERAGE(H51:I51)</f>
        <v>0.0055</v>
      </c>
      <c r="I63" s="20" t="n">
        <f aca="false">((H$70-H$73)/(1+($E51/H$72)^H$71))+H$73</f>
        <v>0.0036011396011396</v>
      </c>
      <c r="J63" s="8" t="n">
        <f aca="false">AVERAGE(J51:K51)</f>
        <v>0.041</v>
      </c>
      <c r="K63" s="20" t="n">
        <f aca="false">((J$70-J$73)/(1+($E51/J$72)^J$71))+J$73</f>
        <v>0.0599674272215746</v>
      </c>
      <c r="L63" s="8" t="n">
        <f aca="false">AVERAGE(L51:M51)</f>
        <v>0.0015</v>
      </c>
      <c r="M63" s="20" t="n">
        <f aca="false">((L$70-L$73)/(1+($E51/L$72)^L$71))+L$73</f>
        <v>0.0269398342636818</v>
      </c>
      <c r="N63" s="8" t="n">
        <f aca="false">AVERAGE(N51:O51)</f>
        <v>0.3185</v>
      </c>
      <c r="O63" s="20" t="n">
        <f aca="false">((N$70-N$73)/(1+($E51/N$72)^N$71))+N$73</f>
        <v>0.346069987649238</v>
      </c>
      <c r="P63" s="8" t="n">
        <f aca="false">AVERAGE(P51:Q51)</f>
        <v>0</v>
      </c>
      <c r="Q63" s="20" t="n">
        <f aca="false">((P$70-P$73)/(1+($E51/P$72)^P$71))+P$73</f>
        <v>0.00273922741145784</v>
      </c>
    </row>
    <row r="64" customFormat="false" ht="13.8" hidden="false" customHeight="false" outlineLevel="0" collapsed="false">
      <c r="F64" s="8" t="n">
        <f aca="false">AVERAGE(F52:G52)</f>
        <v>0.0175</v>
      </c>
      <c r="G64" s="20" t="n">
        <f aca="false">((F$70-F$73)/(1+($E52/F$72)^F$71))+F$73</f>
        <v>0.000962788789496571</v>
      </c>
      <c r="H64" s="8" t="n">
        <f aca="false">AVERAGE(H52:I52)</f>
        <v>0.0015</v>
      </c>
      <c r="I64" s="20" t="n">
        <f aca="false">((H$70-H$73)/(1+($E52/H$72)^H$71))+H$73</f>
        <v>0.00202932431046858</v>
      </c>
      <c r="J64" s="8" t="n">
        <f aca="false">AVERAGE(J52:K52)</f>
        <v>0.0165</v>
      </c>
      <c r="K64" s="20" t="n">
        <f aca="false">((J$70-J$73)/(1+($E52/J$72)^J$71))+J$73</f>
        <v>0.0171140005657667</v>
      </c>
      <c r="L64" s="8" t="n">
        <f aca="false">AVERAGE(L52:M52)</f>
        <v>0.0175</v>
      </c>
      <c r="M64" s="20" t="n">
        <f aca="false">((L$70-L$73)/(1+($E52/L$72)^L$71))+L$73</f>
        <v>0.0181243619174693</v>
      </c>
      <c r="N64" s="8" t="n">
        <f aca="false">AVERAGE(N52:O52)</f>
        <v>0.2905</v>
      </c>
      <c r="O64" s="20" t="n">
        <f aca="false">((N$70-N$73)/(1+($E52/N$72)^N$71))+N$73</f>
        <v>0.284971202226742</v>
      </c>
      <c r="P64" s="8" t="n">
        <f aca="false">AVERAGE(P52:Q52)</f>
        <v>0</v>
      </c>
      <c r="Q64" s="20" t="n">
        <f aca="false">((P$70-P$73)/(1+($E52/P$72)^P$71))+P$73</f>
        <v>0.00140760129237399</v>
      </c>
    </row>
    <row r="65" customFormat="false" ht="13.8" hidden="false" customHeight="false" outlineLevel="0" collapsed="false">
      <c r="F65" s="8" t="n">
        <f aca="false">AVERAGE(F53:G53)</f>
        <v>0.00650000000000001</v>
      </c>
      <c r="G65" s="20" t="n">
        <f aca="false">((F$70-F$73)/(1+($E53/F$72)^F$71))+F$73</f>
        <v>0.000722814884020583</v>
      </c>
      <c r="H65" s="8" t="n">
        <f aca="false">AVERAGE(H53:I53)</f>
        <v>0.022</v>
      </c>
      <c r="I65" s="20" t="n">
        <f aca="false">((H$70-H$73)/(1+($E53/H$72)^H$71))+H$73</f>
        <v>0.00163258597221152</v>
      </c>
      <c r="J65" s="8" t="n">
        <f aca="false">AVERAGE(J53:K53)</f>
        <v>0.01</v>
      </c>
      <c r="K65" s="20" t="n">
        <f aca="false">((J$70-J$73)/(1+($E53/J$72)^J$71))+J$73</f>
        <v>0.0104832212507564</v>
      </c>
      <c r="L65" s="8" t="n">
        <f aca="false">AVERAGE(L53:M53)</f>
        <v>0.0045</v>
      </c>
      <c r="M65" s="20" t="n">
        <f aca="false">((L$70-L$73)/(1+($E53/L$72)^L$71))+L$73</f>
        <v>0.0126813919483118</v>
      </c>
      <c r="N65" s="8" t="n">
        <f aca="false">AVERAGE(N53:O53)</f>
        <v>0.2635</v>
      </c>
      <c r="O65" s="20" t="n">
        <f aca="false">((N$70-N$73)/(1+($E53/N$72)^N$71))+N$73</f>
        <v>0.268922220119495</v>
      </c>
      <c r="P65" s="8"/>
      <c r="Q65" s="20"/>
    </row>
    <row r="66" customFormat="false" ht="13.8" hidden="false" customHeight="false" outlineLevel="0" collapsed="false">
      <c r="F66" s="8"/>
      <c r="G66" s="20"/>
      <c r="H66" s="8"/>
      <c r="I66" s="20"/>
      <c r="J66" s="8"/>
      <c r="K66" s="20"/>
      <c r="L66" s="8"/>
      <c r="M66" s="20"/>
      <c r="N66" s="8"/>
      <c r="O66" s="20"/>
      <c r="P66" s="8"/>
      <c r="Q66" s="20"/>
    </row>
    <row r="67" customFormat="false" ht="13.8" hidden="false" customHeight="false" outlineLevel="0" collapsed="false">
      <c r="E67" s="0" t="s">
        <v>67</v>
      </c>
      <c r="F67" s="21" t="n">
        <v>0.05</v>
      </c>
      <c r="G67" s="22" t="n">
        <f aca="false">1/(F$72*((((F$70-F$73)/(F$67-F$73))-1)^(1/F$71)))</f>
        <v>4993.87214386486</v>
      </c>
      <c r="H67" s="21" t="n">
        <v>0.05</v>
      </c>
      <c r="I67" s="22" t="n">
        <f aca="false">1/(H$72*((((H$70-H$73)/(H$67-H$73))-1)^(1/H$71)))</f>
        <v>3429.19153553988</v>
      </c>
      <c r="J67" s="21" t="n">
        <v>0.05</v>
      </c>
      <c r="K67" s="22" t="n">
        <f aca="false">1/(J$72*((((J$70-J$73)/(J$67-J$73))-1)^(1/J$71)))</f>
        <v>130354.085091339</v>
      </c>
      <c r="L67" s="21" t="n">
        <v>0.05</v>
      </c>
      <c r="M67" s="22" t="n">
        <f aca="false">1/(L$72*((((L$70-L$73)/(L$67-L$73))-1)^(1/L$71)))</f>
        <v>13026.7074979928</v>
      </c>
      <c r="N67" s="8"/>
      <c r="O67" s="20"/>
      <c r="P67" s="21" t="n">
        <v>0.03</v>
      </c>
      <c r="Q67" s="22" t="n">
        <f aca="false">1/(P$72*((((P$70-P$73)/(P$67-P$73))-1)^(1/P$71)))</f>
        <v>159.467592592593</v>
      </c>
    </row>
    <row r="68" customFormat="false" ht="13.8" hidden="false" customHeight="false" outlineLevel="0" collapsed="false">
      <c r="E68" s="0" t="s">
        <v>68</v>
      </c>
      <c r="F68" s="8"/>
      <c r="G68" s="23" t="n">
        <f aca="false">G67/$Q$67</f>
        <v>31.3159060262682</v>
      </c>
      <c r="H68" s="8"/>
      <c r="I68" s="23" t="n">
        <f aca="false">I67/$Q$67</f>
        <v>21.5040026615362</v>
      </c>
      <c r="J68" s="8"/>
      <c r="K68" s="23" t="n">
        <f aca="false">K67/$Q$67</f>
        <v>817.433078232811</v>
      </c>
      <c r="L68" s="8"/>
      <c r="M68" s="23" t="n">
        <f aca="false">M67/$Q$67</f>
        <v>81.6887449431397</v>
      </c>
      <c r="N68" s="8"/>
      <c r="O68" s="22"/>
      <c r="P68" s="8"/>
      <c r="Q68" s="22"/>
    </row>
    <row r="69" s="17" customFormat="true" ht="23.85" hidden="false" customHeight="false" outlineLevel="0" collapsed="false">
      <c r="A69" s="0"/>
      <c r="D69" s="24" t="s">
        <v>69</v>
      </c>
      <c r="F69" s="25"/>
      <c r="G69" s="26" t="s">
        <v>70</v>
      </c>
      <c r="H69" s="25"/>
      <c r="I69" s="26" t="s">
        <v>70</v>
      </c>
      <c r="J69" s="25"/>
      <c r="K69" s="26" t="s">
        <v>70</v>
      </c>
      <c r="L69" s="25"/>
      <c r="M69" s="26" t="s">
        <v>70</v>
      </c>
      <c r="N69" s="25"/>
      <c r="O69" s="26" t="s">
        <v>70</v>
      </c>
      <c r="P69" s="25"/>
      <c r="Q69" s="26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v>0.31</v>
      </c>
      <c r="G70" s="20" t="n">
        <f aca="false">MAX(F58:F65)</f>
        <v>0.2905</v>
      </c>
      <c r="H70" s="0" t="n">
        <f aca="false">I70</f>
        <v>0.208</v>
      </c>
      <c r="I70" s="20" t="n">
        <f aca="false">MAX(H58:H65)</f>
        <v>0.208</v>
      </c>
      <c r="J70" s="0" t="n">
        <f aca="false">K70</f>
        <v>0.0935</v>
      </c>
      <c r="K70" s="20" t="n">
        <f aca="false">MAX(J58:J65)</f>
        <v>0.0935</v>
      </c>
      <c r="L70" s="0" t="n">
        <f aca="false">M70</f>
        <v>0.3395</v>
      </c>
      <c r="M70" s="20" t="n">
        <f aca="false">MAX(L58:L65)</f>
        <v>0.3395</v>
      </c>
      <c r="N70" s="0" t="n">
        <f aca="false">O70</f>
        <v>1.868</v>
      </c>
      <c r="O70" s="20" t="n">
        <f aca="false">MAX(N58:N65)</f>
        <v>1.868</v>
      </c>
      <c r="P70" s="0" t="n">
        <f aca="false">Q70</f>
        <v>0.05075</v>
      </c>
      <c r="Q70" s="20" t="n">
        <f aca="false">MAX(P58:P65)</f>
        <v>0.05075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-1.2</v>
      </c>
      <c r="G71" s="20" t="n">
        <v>-2</v>
      </c>
      <c r="H71" s="0" t="n">
        <v>-1</v>
      </c>
      <c r="I71" s="20" t="n">
        <v>-2</v>
      </c>
      <c r="J71" s="0" t="n">
        <v>-2</v>
      </c>
      <c r="K71" s="20" t="n">
        <v>-2</v>
      </c>
      <c r="L71" s="0" t="n">
        <v>-0.38</v>
      </c>
      <c r="M71" s="20" t="n">
        <v>-2</v>
      </c>
      <c r="N71" s="0" t="n">
        <v>-1</v>
      </c>
      <c r="O71" s="20" t="n">
        <v>-2</v>
      </c>
      <c r="P71" s="0" t="n">
        <v>-0.5</v>
      </c>
      <c r="Q71" s="20" t="n">
        <v>-2</v>
      </c>
    </row>
    <row r="72" customFormat="false" ht="13.8" hidden="false" customHeight="false" outlineLevel="0" collapsed="false">
      <c r="D72" s="0" t="s">
        <v>75</v>
      </c>
      <c r="F72" s="0" t="n">
        <v>0.0008</v>
      </c>
      <c r="G72" s="20" t="n">
        <v>0.002</v>
      </c>
      <c r="H72" s="0" t="n">
        <v>0.00095</v>
      </c>
      <c r="I72" s="20" t="n">
        <v>0.002</v>
      </c>
      <c r="J72" s="0" t="n">
        <v>8E-006</v>
      </c>
      <c r="K72" s="20" t="n">
        <v>0.002</v>
      </c>
      <c r="L72" s="0" t="n">
        <v>0.01</v>
      </c>
      <c r="M72" s="20" t="n">
        <v>0.002</v>
      </c>
      <c r="N72" s="0" t="n">
        <v>0.00018</v>
      </c>
      <c r="O72" s="20" t="n">
        <v>0.002</v>
      </c>
      <c r="P72" s="0" t="n">
        <v>0.003</v>
      </c>
      <c r="Q72" s="2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G73/1.5</f>
        <v>0.000666666666666667</v>
      </c>
      <c r="G73" s="20" t="n">
        <f aca="false">MIN(F58:F65)</f>
        <v>0.001</v>
      </c>
      <c r="H73" s="0" t="n">
        <f aca="false">I73</f>
        <v>0.0015</v>
      </c>
      <c r="I73" s="20" t="n">
        <f aca="false">MIN(H58:H65)</f>
        <v>0.0015</v>
      </c>
      <c r="J73" s="0" t="n">
        <f aca="false">K73</f>
        <v>0.01</v>
      </c>
      <c r="K73" s="20" t="n">
        <f aca="false">MIN(J58:J65)</f>
        <v>0.01</v>
      </c>
      <c r="L73" s="0" t="n">
        <v>0.0045</v>
      </c>
      <c r="M73" s="20" t="n">
        <f aca="false">MIN(L58:L65)</f>
        <v>0.0015</v>
      </c>
      <c r="N73" s="0" t="n">
        <f aca="false">O73</f>
        <v>0.2635</v>
      </c>
      <c r="O73" s="20" t="n">
        <f aca="false">MIN(N58:N65)</f>
        <v>0.2635</v>
      </c>
      <c r="P73" s="0" t="n">
        <f aca="false">Q73</f>
        <v>0</v>
      </c>
      <c r="Q73" s="20" t="n">
        <f aca="false">MIN(P58:P65)</f>
        <v>0</v>
      </c>
    </row>
    <row r="74" customFormat="false" ht="13.8" hidden="false" customHeight="false" outlineLevel="0" collapsed="false">
      <c r="F74" s="8"/>
      <c r="G74" s="20"/>
      <c r="H74" s="8"/>
      <c r="I74" s="20"/>
      <c r="J74" s="8"/>
      <c r="K74" s="20"/>
      <c r="L74" s="8"/>
      <c r="M74" s="20"/>
      <c r="N74" s="8"/>
      <c r="O74" s="20"/>
      <c r="P74" s="8"/>
      <c r="Q74" s="20"/>
    </row>
    <row r="75" customFormat="false" ht="13.8" hidden="false" customHeight="false" outlineLevel="0" collapsed="false">
      <c r="F75" s="8"/>
      <c r="G75" s="20"/>
      <c r="H75" s="8"/>
      <c r="I75" s="20"/>
      <c r="J75" s="8"/>
      <c r="K75" s="20"/>
      <c r="L75" s="8"/>
      <c r="M75" s="20"/>
      <c r="N75" s="8"/>
      <c r="O75" s="20"/>
      <c r="P75" s="8"/>
      <c r="Q75" s="20"/>
    </row>
    <row r="76" customFormat="false" ht="13.8" hidden="false" customHeight="false" outlineLevel="0" collapsed="false">
      <c r="F76" s="8"/>
      <c r="G76" s="20"/>
      <c r="H76" s="8"/>
      <c r="I76" s="20"/>
      <c r="J76" s="8"/>
      <c r="K76" s="20"/>
      <c r="L76" s="8"/>
      <c r="M76" s="20"/>
      <c r="N76" s="8"/>
      <c r="O76" s="20"/>
      <c r="P76" s="8"/>
      <c r="Q76" s="20"/>
    </row>
    <row r="77" customFormat="false" ht="13.8" hidden="false" customHeight="false" outlineLevel="0" collapsed="false">
      <c r="F77" s="8"/>
      <c r="G77" s="27" t="s">
        <v>78</v>
      </c>
      <c r="H77" s="8"/>
      <c r="I77" s="27" t="s">
        <v>78</v>
      </c>
      <c r="J77" s="8"/>
      <c r="K77" s="27" t="s">
        <v>78</v>
      </c>
      <c r="L77" s="8"/>
      <c r="M77" s="27" t="s">
        <v>78</v>
      </c>
      <c r="N77" s="8"/>
      <c r="O77" s="27" t="s">
        <v>78</v>
      </c>
      <c r="P77" s="8"/>
      <c r="Q77" s="27" t="s">
        <v>78</v>
      </c>
    </row>
    <row r="78" customFormat="false" ht="13.8" hidden="false" customHeight="false" outlineLevel="0" collapsed="false">
      <c r="F78" s="8"/>
      <c r="G78" s="20" t="n">
        <f aca="false">(F58-G58)^2</f>
        <v>2.76158240234122E-005</v>
      </c>
      <c r="H78" s="8"/>
      <c r="I78" s="20" t="n">
        <f aca="false">(H58-I58)^2</f>
        <v>0.0114670847615771</v>
      </c>
      <c r="J78" s="8"/>
      <c r="K78" s="20" t="n">
        <f aca="false">(J58-K58)^2</f>
        <v>0.00119024631264522</v>
      </c>
      <c r="L78" s="8"/>
      <c r="M78" s="20" t="n">
        <f aca="false">(L58-M58)^2</f>
        <v>0.02805625</v>
      </c>
      <c r="N78" s="8"/>
      <c r="O78" s="20" t="n">
        <f aca="false">(N58-O58)^2</f>
        <v>0.0844656027661234</v>
      </c>
      <c r="P78" s="8"/>
      <c r="Q78" s="20" t="n">
        <f aca="false">(P58-Q58)^2</f>
        <v>0.000201920843624648</v>
      </c>
    </row>
    <row r="79" customFormat="false" ht="13.8" hidden="false" customHeight="false" outlineLevel="0" collapsed="false">
      <c r="F79" s="8"/>
      <c r="G79" s="20" t="n">
        <f aca="false">(F59-G59)^2</f>
        <v>0.00925231183831768</v>
      </c>
      <c r="H79" s="8"/>
      <c r="I79" s="20" t="n">
        <f aca="false">(H59-I59)^2</f>
        <v>0.013721236347406</v>
      </c>
      <c r="J79" s="8"/>
      <c r="K79" s="20" t="n">
        <f aca="false">(J59-K59)^2</f>
        <v>0.0036601465419505</v>
      </c>
      <c r="L79" s="8"/>
      <c r="M79" s="20" t="n">
        <f aca="false">(L59-M59)^2</f>
        <v>8.78704633088295E-005</v>
      </c>
      <c r="N79" s="8"/>
      <c r="O79" s="20" t="n">
        <f aca="false">(N59-O59)^2</f>
        <v>0.0116132791406772</v>
      </c>
      <c r="P79" s="8"/>
      <c r="Q79" s="20" t="n">
        <f aca="false">(P59-Q59)^2</f>
        <v>0.000369377569221342</v>
      </c>
    </row>
    <row r="80" customFormat="false" ht="13.8" hidden="false" customHeight="false" outlineLevel="0" collapsed="false">
      <c r="F80" s="8"/>
      <c r="G80" s="20" t="n">
        <f aca="false">(F60-G60)^2</f>
        <v>0.000986538674809445</v>
      </c>
      <c r="H80" s="8"/>
      <c r="I80" s="20" t="n">
        <f aca="false">(H60-I60)^2</f>
        <v>0.0155140864197531</v>
      </c>
      <c r="J80" s="8"/>
      <c r="K80" s="20" t="n">
        <f aca="false">(J60-K60)^2</f>
        <v>1.87098597318685E-010</v>
      </c>
      <c r="L80" s="8"/>
      <c r="M80" s="20" t="n">
        <f aca="false">(L60-M60)^2</f>
        <v>3.1472888842275E-005</v>
      </c>
      <c r="N80" s="8"/>
      <c r="O80" s="20" t="n">
        <f aca="false">(N60-O60)^2</f>
        <v>0.10289351244165</v>
      </c>
      <c r="P80" s="8"/>
      <c r="Q80" s="20" t="n">
        <f aca="false">(P60-Q60)^2</f>
        <v>0.000184833475981661</v>
      </c>
    </row>
    <row r="81" customFormat="false" ht="13.8" hidden="false" customHeight="false" outlineLevel="0" collapsed="false">
      <c r="F81" s="8"/>
      <c r="G81" s="20" t="n">
        <f aca="false">(F61-G61)^2</f>
        <v>0.000185877033141036</v>
      </c>
      <c r="H81" s="8"/>
      <c r="I81" s="20" t="n">
        <f aca="false">(H61-I61)^2</f>
        <v>0.000312111111111111</v>
      </c>
      <c r="J81" s="8"/>
      <c r="K81" s="20" t="n">
        <f aca="false">(J61-K61)^2</f>
        <v>0.00574286333695864</v>
      </c>
      <c r="L81" s="8"/>
      <c r="M81" s="20" t="n">
        <f aca="false">(L61-M61)^2</f>
        <v>6.42129777875934E-007</v>
      </c>
      <c r="N81" s="8"/>
      <c r="O81" s="20" t="n">
        <f aca="false">(N61-O61)^2</f>
        <v>0.0102182786860325</v>
      </c>
      <c r="P81" s="8"/>
      <c r="Q81" s="20" t="n">
        <f aca="false">(P61-Q61)^2</f>
        <v>0.00170734531352849</v>
      </c>
    </row>
    <row r="82" customFormat="false" ht="13.8" hidden="false" customHeight="false" outlineLevel="0" collapsed="false">
      <c r="F82" s="8"/>
      <c r="G82" s="20" t="n">
        <f aca="false">(F62-G62)^2</f>
        <v>0.000772331513847333</v>
      </c>
      <c r="H82" s="8"/>
      <c r="I82" s="20" t="n">
        <f aca="false">(H62-I62)^2</f>
        <v>4.42971207095778E-005</v>
      </c>
      <c r="J82" s="8"/>
      <c r="K82" s="20" t="n">
        <f aca="false">(J62-K62)^2</f>
        <v>8.18682184450422E-006</v>
      </c>
      <c r="L82" s="8"/>
      <c r="M82" s="20" t="n">
        <f aca="false">(L62-M62)^2</f>
        <v>0.000888917231690887</v>
      </c>
      <c r="N82" s="8"/>
      <c r="O82" s="20" t="n">
        <f aca="false">(N62-O62)^2</f>
        <v>0.000252519755250802</v>
      </c>
      <c r="P82" s="8"/>
      <c r="Q82" s="20" t="n">
        <f aca="false">(P62-Q62)^2</f>
        <v>1.36744543304626E-005</v>
      </c>
    </row>
    <row r="83" customFormat="false" ht="13.8" hidden="false" customHeight="false" outlineLevel="0" collapsed="false">
      <c r="F83" s="8"/>
      <c r="G83" s="20" t="n">
        <f aca="false">(F63-G63)^2</f>
        <v>1.49630131081781E-006</v>
      </c>
      <c r="H83" s="8"/>
      <c r="I83" s="20" t="n">
        <f aca="false">(H63-I63)^2</f>
        <v>3.60567081436028E-006</v>
      </c>
      <c r="J83" s="8"/>
      <c r="K83" s="20" t="n">
        <f aca="false">(J63-K63)^2</f>
        <v>0.000359763295405728</v>
      </c>
      <c r="L83" s="8"/>
      <c r="M83" s="20" t="n">
        <f aca="false">(L63-M63)^2</f>
        <v>0.0006471851673636</v>
      </c>
      <c r="N83" s="8"/>
      <c r="O83" s="20" t="n">
        <f aca="false">(N63-O63)^2</f>
        <v>0.000760104218979155</v>
      </c>
      <c r="P83" s="8"/>
      <c r="Q83" s="20" t="n">
        <f aca="false">(P63-Q63)^2</f>
        <v>7.50336681168201E-006</v>
      </c>
    </row>
    <row r="84" customFormat="false" ht="13.8" hidden="false" customHeight="false" outlineLevel="0" collapsed="false">
      <c r="F84" s="8"/>
      <c r="G84" s="20" t="n">
        <f aca="false">(F64-G64)^2</f>
        <v>0.0002734793546208</v>
      </c>
      <c r="H84" s="8"/>
      <c r="I84" s="20" t="n">
        <f aca="false">(H64-I64)^2</f>
        <v>2.80184225653031E-007</v>
      </c>
      <c r="J84" s="8"/>
      <c r="K84" s="20" t="n">
        <f aca="false">(J64-K64)^2</f>
        <v>3.76996694761786E-007</v>
      </c>
      <c r="L84" s="8"/>
      <c r="M84" s="20" t="n">
        <f aca="false">(L64-M64)^2</f>
        <v>3.89827803985953E-007</v>
      </c>
      <c r="N84" s="8"/>
      <c r="O84" s="20" t="n">
        <f aca="false">(N64-O64)^2</f>
        <v>3.05676048175788E-005</v>
      </c>
      <c r="P84" s="8"/>
      <c r="Q84" s="20" t="n">
        <f aca="false">(P64-Q64)^2</f>
        <v>1.98134139829292E-006</v>
      </c>
    </row>
    <row r="85" customFormat="false" ht="13.8" hidden="false" customHeight="false" outlineLevel="0" collapsed="false">
      <c r="F85" s="28"/>
      <c r="G85" s="29" t="n">
        <f aca="false">(F65-G65)^2</f>
        <v>3.33758678642942E-005</v>
      </c>
      <c r="H85" s="28"/>
      <c r="I85" s="29" t="n">
        <f aca="false">(H65-I65)^2</f>
        <v>0.000414831554179355</v>
      </c>
      <c r="J85" s="28"/>
      <c r="K85" s="29" t="n">
        <f aca="false">(J65-K65)^2</f>
        <v>2.3350277718261E-007</v>
      </c>
      <c r="L85" s="28"/>
      <c r="M85" s="29" t="n">
        <f aca="false">(L65-M65)^2</f>
        <v>6.69351742119006E-005</v>
      </c>
      <c r="N85" s="28"/>
      <c r="O85" s="29" t="n">
        <f aca="false">(N65-O65)^2</f>
        <v>2.94004710242564E-005</v>
      </c>
      <c r="P85" s="28"/>
      <c r="Q85" s="29" t="n">
        <f aca="false">(P65-Q65)^2</f>
        <v>0</v>
      </c>
    </row>
    <row r="86" customFormat="false" ht="13.8" hidden="false" customHeight="false" outlineLevel="0" collapsed="false">
      <c r="G86" s="30" t="n">
        <f aca="false">SUM(G78:G85)</f>
        <v>0.0115330264079348</v>
      </c>
      <c r="I86" s="30" t="n">
        <f aca="false">SUM(I78:I85)</f>
        <v>0.0414775331697763</v>
      </c>
      <c r="K86" s="30" t="n">
        <f aca="false">SUM(K78:K85)</f>
        <v>0.0109618169953751</v>
      </c>
      <c r="M86" s="30" t="n">
        <f aca="false">SUM(M78:M85)</f>
        <v>0.0297796628829994</v>
      </c>
      <c r="O86" s="30" t="n">
        <f aca="false">SUM(O78:O85)</f>
        <v>0.210263265084555</v>
      </c>
      <c r="Q86" s="30" t="n">
        <f aca="false">SUM(Q78:Q85)</f>
        <v>0.00248663636489658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U112"/>
  <sheetViews>
    <sheetView showFormulas="false" showGridLines="true" showRowColHeaders="true" showZeros="true" rightToLeft="false" tabSelected="false" showOutlineSymbols="true" defaultGridColor="true" view="normal" topLeftCell="A51" colorId="64" zoomScale="100" zoomScaleNormal="100" zoomScalePageLayoutView="100" workbookViewId="0">
      <selection pane="topLeft" activeCell="P67" activeCellId="0" sqref="P67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79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  <c r="T32" s="0" t="n">
        <v>5</v>
      </c>
      <c r="U32" s="0" t="n">
        <v>6</v>
      </c>
    </row>
    <row r="33" customFormat="false" ht="13.8" hidden="false" customHeight="false" outlineLevel="0" collapsed="false">
      <c r="A33" s="0" t="s">
        <v>32</v>
      </c>
      <c r="F33" s="0" t="n">
        <v>0.466</v>
      </c>
      <c r="G33" s="0" t="n">
        <v>0.409</v>
      </c>
      <c r="H33" s="0" t="n">
        <v>0.354</v>
      </c>
      <c r="I33" s="0" t="n">
        <v>0.363</v>
      </c>
      <c r="L33" s="0" t="n">
        <v>0.58</v>
      </c>
      <c r="M33" s="0" t="n">
        <v>0.605</v>
      </c>
      <c r="N33" s="0" t="n">
        <v>1.767</v>
      </c>
      <c r="O33" s="0" t="n">
        <v>1.711</v>
      </c>
      <c r="P33" s="0" t="n">
        <v>0.236</v>
      </c>
      <c r="Q33" s="0" t="n">
        <v>0.33</v>
      </c>
      <c r="R33" s="0" t="s">
        <v>29</v>
      </c>
      <c r="T33" s="0" t="n">
        <v>0.248</v>
      </c>
      <c r="U33" s="0" t="n">
        <v>0.261</v>
      </c>
    </row>
    <row r="34" customFormat="false" ht="13.8" hidden="false" customHeight="false" outlineLevel="0" collapsed="false">
      <c r="A34" s="0" t="s">
        <v>33</v>
      </c>
      <c r="F34" s="0" t="n">
        <v>0.547</v>
      </c>
      <c r="G34" s="0" t="n">
        <v>0.497</v>
      </c>
      <c r="H34" s="0" t="n">
        <v>0.294</v>
      </c>
      <c r="I34" s="0" t="n">
        <v>0.242</v>
      </c>
      <c r="L34" s="0" t="n">
        <v>0.22</v>
      </c>
      <c r="M34" s="0" t="n">
        <v>0.358</v>
      </c>
      <c r="N34" s="0" t="n">
        <v>1.964</v>
      </c>
      <c r="O34" s="0" t="n">
        <v>1.846</v>
      </c>
      <c r="P34" s="0" t="n">
        <v>0.108</v>
      </c>
      <c r="Q34" s="0" t="n">
        <v>0.109</v>
      </c>
      <c r="R34" s="0" t="s">
        <v>29</v>
      </c>
      <c r="T34" s="0" t="n">
        <v>0.239</v>
      </c>
      <c r="U34" s="0" t="n">
        <v>0.174</v>
      </c>
    </row>
    <row r="35" customFormat="false" ht="13.8" hidden="false" customHeight="false" outlineLevel="0" collapsed="false">
      <c r="A35" s="0" t="s">
        <v>34</v>
      </c>
      <c r="F35" s="0" t="n">
        <v>0.435</v>
      </c>
      <c r="G35" s="0" t="n">
        <v>0.288</v>
      </c>
      <c r="H35" s="0" t="n">
        <v>0.252</v>
      </c>
      <c r="I35" s="0" t="n">
        <v>0.208</v>
      </c>
      <c r="L35" s="0" t="n">
        <v>0.174</v>
      </c>
      <c r="M35" s="0" t="n">
        <v>0.382</v>
      </c>
      <c r="N35" s="0" t="n">
        <v>1.465</v>
      </c>
      <c r="O35" s="0" t="n">
        <v>1.4</v>
      </c>
      <c r="P35" s="0" t="n">
        <v>0.094</v>
      </c>
      <c r="Q35" s="0" t="n">
        <v>0.178</v>
      </c>
      <c r="R35" s="0" t="s">
        <v>29</v>
      </c>
      <c r="T35" s="0" t="n">
        <v>0.144</v>
      </c>
      <c r="U35" s="0" t="n">
        <v>0.162</v>
      </c>
    </row>
    <row r="36" customFormat="false" ht="13.8" hidden="false" customHeight="false" outlineLevel="0" collapsed="false">
      <c r="A36" s="0" t="s">
        <v>35</v>
      </c>
      <c r="F36" s="0" t="n">
        <v>0.305</v>
      </c>
      <c r="G36" s="0" t="n">
        <v>0.211</v>
      </c>
      <c r="H36" s="0" t="n">
        <v>0.176</v>
      </c>
      <c r="I36" s="0" t="n">
        <v>0.324</v>
      </c>
      <c r="J36" s="0" t="n">
        <v>0.345</v>
      </c>
      <c r="K36" s="0" t="n">
        <v>0.249</v>
      </c>
      <c r="L36" s="0" t="n">
        <v>0.183</v>
      </c>
      <c r="M36" s="0" t="n">
        <v>0.353</v>
      </c>
      <c r="N36" s="0" t="n">
        <v>0.968</v>
      </c>
      <c r="O36" s="0" t="n">
        <v>0.826</v>
      </c>
      <c r="P36" s="0" t="n">
        <v>0.078</v>
      </c>
      <c r="Q36" s="0" t="n">
        <v>0.136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0.215</v>
      </c>
      <c r="G37" s="0" t="n">
        <v>0.213</v>
      </c>
      <c r="H37" s="0" t="n">
        <v>0.17</v>
      </c>
      <c r="I37" s="0" t="n">
        <v>0.156</v>
      </c>
      <c r="J37" s="0" t="n">
        <v>0.139</v>
      </c>
      <c r="K37" s="0" t="n">
        <v>0.432</v>
      </c>
      <c r="L37" s="0" t="n">
        <v>0.124</v>
      </c>
      <c r="M37" s="0" t="n">
        <v>0.118</v>
      </c>
      <c r="N37" s="0" t="n">
        <v>0.631</v>
      </c>
      <c r="O37" s="0" t="n">
        <v>0.54</v>
      </c>
      <c r="P37" s="0" t="n">
        <v>0.089</v>
      </c>
      <c r="Q37" s="0" t="n">
        <v>0.148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0.144</v>
      </c>
      <c r="G38" s="0" t="n">
        <v>0.18</v>
      </c>
      <c r="H38" s="0" t="n">
        <v>0.144</v>
      </c>
      <c r="I38" s="0" t="n">
        <v>0.08</v>
      </c>
      <c r="J38" s="0" t="n">
        <v>0.102</v>
      </c>
      <c r="K38" s="0" t="n">
        <v>0.338</v>
      </c>
      <c r="L38" s="0" t="n">
        <v>0.09</v>
      </c>
      <c r="M38" s="0" t="n">
        <v>0.111</v>
      </c>
      <c r="N38" s="0" t="n">
        <v>0.52</v>
      </c>
      <c r="O38" s="0" t="n">
        <v>0.28</v>
      </c>
      <c r="P38" s="0" t="n">
        <v>0.071</v>
      </c>
      <c r="Q38" s="0" t="n">
        <v>0.134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0.123</v>
      </c>
      <c r="G39" s="0" t="n">
        <v>0.123</v>
      </c>
      <c r="H39" s="0" t="n">
        <v>0.117</v>
      </c>
      <c r="I39" s="0" t="n">
        <v>0.094</v>
      </c>
      <c r="J39" s="0" t="n">
        <v>0.108</v>
      </c>
      <c r="K39" s="0" t="n">
        <v>0.21</v>
      </c>
      <c r="L39" s="0" t="n">
        <v>0.077</v>
      </c>
      <c r="M39" s="0" t="n">
        <v>0.086</v>
      </c>
      <c r="N39" s="0" t="n">
        <v>0.275</v>
      </c>
      <c r="O39" s="0" t="n">
        <v>0.315</v>
      </c>
      <c r="P39" s="0" t="n">
        <v>0.075</v>
      </c>
      <c r="Q39" s="0" t="n">
        <v>0.129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0.171</v>
      </c>
      <c r="G40" s="0" t="n">
        <v>0.122</v>
      </c>
      <c r="H40" s="0" t="n">
        <v>0.146</v>
      </c>
      <c r="I40" s="0" t="n">
        <v>0.166</v>
      </c>
      <c r="J40" s="0" t="n">
        <v>0.189</v>
      </c>
      <c r="K40" s="0" t="n">
        <v>0.145</v>
      </c>
      <c r="L40" s="0" t="n">
        <v>0.113</v>
      </c>
      <c r="M40" s="0" t="n">
        <v>0.166</v>
      </c>
      <c r="N40" s="0" t="n">
        <v>0.37</v>
      </c>
      <c r="O40" s="0" t="n">
        <v>0.383</v>
      </c>
      <c r="P40" s="0" t="n">
        <v>0.111</v>
      </c>
      <c r="Q40" s="0" t="n">
        <v>0.167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IF(F33-$F$55&gt;0,F33-$F$55,0)</f>
        <v>0.327</v>
      </c>
      <c r="G46" s="0" t="n">
        <f aca="false">IF(G33-$F$55&gt;0,G33-$F$55,0)</f>
        <v>0.27</v>
      </c>
      <c r="H46" s="0" t="n">
        <f aca="false">IF(H33-$F$55&gt;0,H33-$F$55,0)</f>
        <v>0.215</v>
      </c>
      <c r="I46" s="0" t="n">
        <f aca="false">IF(I33-$F$55&gt;0,I33-$F$55,0)</f>
        <v>0.224</v>
      </c>
      <c r="J46" s="0" t="n">
        <f aca="false">IF(J33-$F$55&gt;0,J33-$F$55,0)</f>
        <v>0</v>
      </c>
      <c r="K46" s="0" t="n">
        <f aca="false">IF(K33-$F$55&gt;0,K33-$F$55,0)</f>
        <v>0</v>
      </c>
      <c r="L46" s="0" t="n">
        <f aca="false">IF(L33-$F$55&gt;0,L33-$F$55,0)</f>
        <v>0.441</v>
      </c>
      <c r="M46" s="0" t="n">
        <f aca="false">IF(M33-$F$55&gt;0,M33-$F$55,0)</f>
        <v>0.466</v>
      </c>
      <c r="N46" s="0" t="n">
        <f aca="false">IF(N33-$F$55&gt;0,N33-$F$55,0)</f>
        <v>1.628</v>
      </c>
      <c r="O46" s="0" t="n">
        <f aca="false">IF(O33-$F$55&gt;0,O33-$F$55,0)</f>
        <v>1.572</v>
      </c>
      <c r="P46" s="0" t="n">
        <f aca="false">IF(P33-$F$55&gt;0,P33-$F$55,0)</f>
        <v>0.097</v>
      </c>
      <c r="Q46" s="0" t="n">
        <f aca="false">IF(Q33-$F$55&gt;0,Q33-$F$55,0)</f>
        <v>0.191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IF(F34-$F$55&gt;0,F34-$F$55,0)</f>
        <v>0.408</v>
      </c>
      <c r="G47" s="0" t="n">
        <f aca="false">IF(G34-$F$55&gt;0,G34-$F$55,0)</f>
        <v>0.358</v>
      </c>
      <c r="H47" s="0" t="n">
        <f aca="false">IF(H34-$F$55&gt;0,H34-$F$55,0)</f>
        <v>0.155</v>
      </c>
      <c r="I47" s="0" t="n">
        <f aca="false">IF(I34-$F$55&gt;0,I34-$F$55,0)</f>
        <v>0.103</v>
      </c>
      <c r="J47" s="0" t="n">
        <f aca="false">IF(J34-$F$55&gt;0,J34-$F$55,0)</f>
        <v>0</v>
      </c>
      <c r="K47" s="0" t="n">
        <f aca="false">IF(K34-$F$55&gt;0,K34-$F$55,0)</f>
        <v>0</v>
      </c>
      <c r="L47" s="0" t="n">
        <f aca="false">IF(L34-$F$55&gt;0,L34-$F$55,0)</f>
        <v>0.081</v>
      </c>
      <c r="M47" s="0" t="n">
        <f aca="false">IF(M34-$F$55&gt;0,M34-$F$55,0)</f>
        <v>0.219</v>
      </c>
      <c r="N47" s="0" t="n">
        <f aca="false">IF(N34-$F$55&gt;0,N34-$F$55,0)</f>
        <v>1.825</v>
      </c>
      <c r="O47" s="0" t="n">
        <f aca="false">IF(O34-$F$55&gt;0,O34-$F$55,0)</f>
        <v>1.707</v>
      </c>
      <c r="P47" s="0" t="n">
        <f aca="false">IF(P34-$F$55&gt;0,P34-$F$55,0)</f>
        <v>0</v>
      </c>
      <c r="Q47" s="0" t="n">
        <f aca="false">IF(Q34-$F$55&gt;0,Q34-$F$55,0)</f>
        <v>0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IF(F35-$F$55&gt;0,F35-$F$55,0)</f>
        <v>0.296</v>
      </c>
      <c r="G48" s="0" t="n">
        <f aca="false">IF(G35-$F$55&gt;0,G35-$F$55,0)</f>
        <v>0.149</v>
      </c>
      <c r="H48" s="0" t="n">
        <f aca="false">IF(H35-$F$55&gt;0,H35-$F$55,0)</f>
        <v>0.113</v>
      </c>
      <c r="I48" s="0" t="n">
        <f aca="false">IF(I35-$F$55&gt;0,I35-$F$55,0)</f>
        <v>0.069</v>
      </c>
      <c r="J48" s="0" t="n">
        <f aca="false">IF(J35-$F$55&gt;0,J35-$F$55,0)</f>
        <v>0</v>
      </c>
      <c r="K48" s="0" t="n">
        <f aca="false">IF(K35-$F$55&gt;0,K35-$F$55,0)</f>
        <v>0</v>
      </c>
      <c r="L48" s="0" t="n">
        <f aca="false">IF(L35-$F$55&gt;0,L35-$F$55,0)</f>
        <v>0.035</v>
      </c>
      <c r="M48" s="0" t="n">
        <f aca="false">IF(M35-$F$55&gt;0,M35-$F$55,0)</f>
        <v>0.243</v>
      </c>
      <c r="N48" s="0" t="n">
        <f aca="false">IF(N35-$F$55&gt;0,N35-$F$55,0)</f>
        <v>1.326</v>
      </c>
      <c r="O48" s="0" t="n">
        <f aca="false">IF(O35-$F$55&gt;0,O35-$F$55,0)</f>
        <v>1.261</v>
      </c>
      <c r="P48" s="0" t="n">
        <f aca="false">IF(P35-$F$55&gt;0,P35-$F$55,0)</f>
        <v>0</v>
      </c>
      <c r="Q48" s="0" t="n">
        <f aca="false">IF(Q35-$F$55&gt;0,Q35-$F$55,0)</f>
        <v>0.039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IF(F36-$F$55&gt;0,F36-$F$55,0)</f>
        <v>0.166</v>
      </c>
      <c r="G49" s="0" t="n">
        <f aca="false">IF(G36-$F$55&gt;0,G36-$F$55,0)</f>
        <v>0.072</v>
      </c>
      <c r="H49" s="0" t="n">
        <f aca="false">IF(H36-$F$55&gt;0,H36-$F$55,0)</f>
        <v>0.037</v>
      </c>
      <c r="I49" s="0" t="n">
        <f aca="false">IF(I36-$F$55&gt;0,I36-$F$55,0)</f>
        <v>0.185</v>
      </c>
      <c r="J49" s="0" t="n">
        <f aca="false">IF(J36-$F$55&gt;0,J36-$F$55,0)</f>
        <v>0.206</v>
      </c>
      <c r="K49" s="0" t="n">
        <f aca="false">IF(K36-$F$55&gt;0,K36-$F$55,0)</f>
        <v>0.11</v>
      </c>
      <c r="L49" s="0" t="n">
        <f aca="false">IF(L36-$F$55&gt;0,L36-$F$55,0)</f>
        <v>0.044</v>
      </c>
      <c r="M49" s="0" t="n">
        <f aca="false">IF(M36-$F$55&gt;0,M36-$F$55,0)</f>
        <v>0.214</v>
      </c>
      <c r="N49" s="0" t="n">
        <f aca="false">IF(N36-$F$55&gt;0,N36-$F$55,0)</f>
        <v>0.829</v>
      </c>
      <c r="O49" s="0" t="n">
        <f aca="false">IF(O36-$F$55&gt;0,O36-$F$55,0)</f>
        <v>0.687</v>
      </c>
      <c r="P49" s="0" t="n">
        <f aca="false">IF(P36-$F$55&gt;0,P36-$F$55,0)</f>
        <v>0</v>
      </c>
      <c r="Q49" s="0" t="n">
        <f aca="false">IF(Q36-$F$55&gt;0,Q36-$F$55,0)</f>
        <v>0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IF(F37-$F$55&gt;0,F37-$F$55,0)</f>
        <v>0.076</v>
      </c>
      <c r="G50" s="0" t="n">
        <f aca="false">IF(G37-$F$55&gt;0,G37-$F$55,0)</f>
        <v>0.074</v>
      </c>
      <c r="H50" s="0" t="n">
        <f aca="false">IF(H37-$F$55&gt;0,H37-$F$55,0)</f>
        <v>0.031</v>
      </c>
      <c r="I50" s="0" t="n">
        <f aca="false">IF(I37-$F$55&gt;0,I37-$F$55,0)</f>
        <v>0.017</v>
      </c>
      <c r="J50" s="0" t="n">
        <f aca="false">IF(J37-$F$55&gt;0,J37-$F$55,0)</f>
        <v>0</v>
      </c>
      <c r="K50" s="0" t="n">
        <f aca="false">IF(K37-$F$55&gt;0,K37-$F$55,0)</f>
        <v>0.293</v>
      </c>
      <c r="L50" s="0" t="n">
        <f aca="false">IF(L37-$F$55&gt;0,L37-$F$55,0)</f>
        <v>0</v>
      </c>
      <c r="M50" s="0" t="n">
        <f aca="false">IF(M37-$F$55&gt;0,M37-$F$55,0)</f>
        <v>0</v>
      </c>
      <c r="N50" s="0" t="n">
        <f aca="false">IF(N37-$F$55&gt;0,N37-$F$55,0)</f>
        <v>0.492</v>
      </c>
      <c r="O50" s="0" t="n">
        <f aca="false">IF(O37-$F$55&gt;0,O37-$F$55,0)</f>
        <v>0.401</v>
      </c>
      <c r="P50" s="0" t="n">
        <f aca="false">IF(P37-$F$55&gt;0,P37-$F$55,0)</f>
        <v>0</v>
      </c>
      <c r="Q50" s="0" t="n">
        <f aca="false">IF(Q37-$F$55&gt;0,Q37-$F$55,0)</f>
        <v>0.00899999999999998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IF(F38-$F$55&gt;0,F38-$F$55,0)</f>
        <v>0.00499999999999998</v>
      </c>
      <c r="G51" s="0" t="n">
        <f aca="false">IF(G38-$F$55&gt;0,G38-$F$55,0)</f>
        <v>0.041</v>
      </c>
      <c r="H51" s="0" t="n">
        <f aca="false">IF(H38-$F$55&gt;0,H38-$F$55,0)</f>
        <v>0.00499999999999998</v>
      </c>
      <c r="I51" s="0" t="n">
        <f aca="false">IF(I38-$F$55&gt;0,I38-$F$55,0)</f>
        <v>0</v>
      </c>
      <c r="J51" s="0" t="n">
        <f aca="false">IF(J38-$F$55&gt;0,J38-$F$55,0)</f>
        <v>0</v>
      </c>
      <c r="K51" s="0" t="n">
        <f aca="false">IF(K38-$F$55&gt;0,K38-$F$55,0)</f>
        <v>0.199</v>
      </c>
      <c r="L51" s="0" t="n">
        <f aca="false">IF(L38-$F$55&gt;0,L38-$F$55,0)</f>
        <v>0</v>
      </c>
      <c r="M51" s="0" t="n">
        <f aca="false">IF(M38-$F$55&gt;0,M38-$F$55,0)</f>
        <v>0</v>
      </c>
      <c r="N51" s="0" t="n">
        <f aca="false">IF(N38-$F$55&gt;0,N38-$F$55,0)</f>
        <v>0.381</v>
      </c>
      <c r="O51" s="0" t="n">
        <f aca="false">IF(O38-$F$55&gt;0,O38-$F$55,0)</f>
        <v>0.141</v>
      </c>
      <c r="P51" s="0" t="n">
        <f aca="false">IF(P38-$F$55&gt;0,P38-$F$55,0)</f>
        <v>0</v>
      </c>
      <c r="Q51" s="0" t="n">
        <f aca="false">IF(Q38-$F$55&gt;0,Q38-$F$55,0)</f>
        <v>0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IF(F39-$F$55&gt;0,F39-$F$55,0)</f>
        <v>0</v>
      </c>
      <c r="G52" s="0" t="n">
        <f aca="false">IF(G39-$F$55&gt;0,G39-$F$55,0)</f>
        <v>0</v>
      </c>
      <c r="H52" s="0" t="n">
        <f aca="false">IF(H39-$F$55&gt;0,H39-$F$55,0)</f>
        <v>0</v>
      </c>
      <c r="I52" s="0" t="n">
        <f aca="false">IF(I39-$F$55&gt;0,I39-$F$55,0)</f>
        <v>0</v>
      </c>
      <c r="J52" s="0" t="n">
        <f aca="false">IF(J39-$F$55&gt;0,J39-$F$55,0)</f>
        <v>0</v>
      </c>
      <c r="K52" s="0" t="n">
        <f aca="false">IF(K39-$F$55&gt;0,K39-$F$55,0)</f>
        <v>0.071</v>
      </c>
      <c r="L52" s="0" t="n">
        <f aca="false">IF(L39-$F$55&gt;0,L39-$F$55,0)</f>
        <v>0</v>
      </c>
      <c r="M52" s="0" t="n">
        <f aca="false">IF(M39-$F$55&gt;0,M39-$F$55,0)</f>
        <v>0</v>
      </c>
      <c r="N52" s="0" t="n">
        <f aca="false">IF(N39-$F$55&gt;0,N39-$F$55,0)</f>
        <v>0.136</v>
      </c>
      <c r="O52" s="0" t="n">
        <f aca="false">IF(O39-$F$55&gt;0,O39-$F$55,0)</f>
        <v>0.176</v>
      </c>
      <c r="P52" s="0" t="n">
        <f aca="false">IF(P39-$F$55&gt;0,P39-$F$55,0)</f>
        <v>0</v>
      </c>
      <c r="Q52" s="0" t="n">
        <f aca="false">IF(Q39-$F$55&gt;0,Q39-$F$55,0)</f>
        <v>0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IF(F40-$F$55&gt;0,F40-$F$55,0)</f>
        <v>0.032</v>
      </c>
      <c r="G53" s="0" t="n">
        <f aca="false">IF(G40-$F$55&gt;0,G40-$F$55,0)</f>
        <v>0</v>
      </c>
      <c r="H53" s="0" t="n">
        <f aca="false">IF(H40-$F$55&gt;0,H40-$F$55,0)</f>
        <v>0.00699999999999998</v>
      </c>
      <c r="I53" s="0" t="n">
        <f aca="false">IF(I40-$F$55&gt;0,I40-$F$55,0)</f>
        <v>0.027</v>
      </c>
      <c r="J53" s="0" t="n">
        <f aca="false">IF(J40-$F$55&gt;0,J40-$F$55,0)</f>
        <v>0.05</v>
      </c>
      <c r="K53" s="0" t="n">
        <f aca="false">IF(K40-$F$55&gt;0,K40-$F$55,0)</f>
        <v>0.00599999999999998</v>
      </c>
      <c r="L53" s="0" t="n">
        <f aca="false">IF(L40-$F$55&gt;0,L40-$F$55,0)</f>
        <v>0</v>
      </c>
      <c r="M53" s="0" t="n">
        <f aca="false">IF(M40-$F$55&gt;0,M40-$F$55,0)</f>
        <v>0.027</v>
      </c>
      <c r="N53" s="0" t="n">
        <f aca="false">IF(N40-$F$55&gt;0,N40-$F$55,0)</f>
        <v>0.231</v>
      </c>
      <c r="O53" s="0" t="n">
        <f aca="false">IF(O40-$F$55&gt;0,O40-$F$55,0)</f>
        <v>0.244</v>
      </c>
      <c r="P53" s="9"/>
      <c r="Q53" s="10"/>
    </row>
    <row r="55" customFormat="false" ht="13.8" hidden="false" customHeight="false" outlineLevel="0" collapsed="false">
      <c r="D55" s="11" t="n">
        <f aca="false">(1/B47*1.3)*D46</f>
        <v>520</v>
      </c>
      <c r="E55" s="11"/>
      <c r="F55" s="12" t="n">
        <f aca="false">AVERAGE(P40:Q40)</f>
        <v>0.139</v>
      </c>
      <c r="G55" s="13" t="s">
        <v>54</v>
      </c>
      <c r="H55" s="14"/>
      <c r="I55" s="14"/>
      <c r="J55" s="14"/>
      <c r="K55" s="14"/>
      <c r="L55" s="14"/>
      <c r="M55" s="15"/>
      <c r="N55" s="16"/>
      <c r="O55" s="11"/>
      <c r="P55" s="11"/>
      <c r="Q55" s="14"/>
      <c r="R55" s="14"/>
    </row>
    <row r="57" s="17" customFormat="true" ht="23.85" hidden="false" customHeight="false" outlineLevel="0" collapsed="false">
      <c r="A57" s="0"/>
      <c r="B57" s="0"/>
      <c r="C57" s="0"/>
      <c r="F57" s="18" t="s">
        <v>55</v>
      </c>
      <c r="G57" s="19" t="s">
        <v>56</v>
      </c>
      <c r="H57" s="18" t="s">
        <v>57</v>
      </c>
      <c r="I57" s="19" t="s">
        <v>58</v>
      </c>
      <c r="J57" s="18" t="s">
        <v>59</v>
      </c>
      <c r="K57" s="19" t="s">
        <v>60</v>
      </c>
      <c r="L57" s="18" t="s">
        <v>61</v>
      </c>
      <c r="M57" s="19" t="s">
        <v>62</v>
      </c>
      <c r="N57" s="18" t="s">
        <v>63</v>
      </c>
      <c r="O57" s="19" t="s">
        <v>64</v>
      </c>
      <c r="P57" s="18" t="s">
        <v>65</v>
      </c>
      <c r="Q57" s="19" t="s">
        <v>66</v>
      </c>
    </row>
    <row r="58" customFormat="false" ht="13.8" hidden="false" customHeight="false" outlineLevel="0" collapsed="false">
      <c r="F58" s="8" t="n">
        <f aca="false">AVERAGE(F46:G46)</f>
        <v>0.2985</v>
      </c>
      <c r="G58" s="20" t="n">
        <f aca="false">((F$70-F$73)/(1+($E46/F$72)^F$71))+F$73</f>
        <v>0.291169295322861</v>
      </c>
      <c r="H58" s="8" t="n">
        <f aca="false">AVERAGE(H46:I46)</f>
        <v>0.2195</v>
      </c>
      <c r="I58" s="20" t="n">
        <f aca="false">((H$70-H$73)/(1+($E46/H$72)^H$71))+H$73</f>
        <v>0.165858447488584</v>
      </c>
      <c r="J58" s="8" t="n">
        <f aca="false">AVERAGE(J46:K46)</f>
        <v>0</v>
      </c>
      <c r="K58" s="20" t="n">
        <f aca="false">((J$70-J$73)/(1+($E46/J$72)^J$71))+J$73</f>
        <v>0.157999916800053</v>
      </c>
      <c r="L58" s="8" t="n">
        <f aca="false">AVERAGE(L46:M46)</f>
        <v>0.4535</v>
      </c>
      <c r="M58" s="20" t="n">
        <f aca="false">((L$70-L$73)/(1+($E46/L$72)^L$71))+L$73</f>
        <v>0.168483647175421</v>
      </c>
      <c r="N58" s="8" t="n">
        <f aca="false">AVERAGE(N46:O46)</f>
        <v>1.6</v>
      </c>
      <c r="O58" s="20" t="n">
        <f aca="false">((N$70-N$73)/(1+($E46/N$72)^N$71))+N$73</f>
        <v>1.62358349705305</v>
      </c>
      <c r="P58" s="8" t="n">
        <f aca="false">AVERAGE(P46:Q46)</f>
        <v>0.144</v>
      </c>
      <c r="Q58" s="20" t="n">
        <f aca="false">((P$70-P$73)/(1+($E46/P$72)^P$71))+P$73</f>
        <v>0.12</v>
      </c>
    </row>
    <row r="59" customFormat="false" ht="13.8" hidden="false" customHeight="false" outlineLevel="0" collapsed="false">
      <c r="F59" s="8" t="n">
        <f aca="false">AVERAGE(F47:G47)</f>
        <v>0.383</v>
      </c>
      <c r="G59" s="20" t="n">
        <f aca="false">((F$70-F$73)/(1+($E47/F$72)^F$71))+F$73</f>
        <v>0.264805108336312</v>
      </c>
      <c r="H59" s="8" t="n">
        <f aca="false">AVERAGE(H47:I47)</f>
        <v>0.129</v>
      </c>
      <c r="I59" s="20" t="n">
        <f aca="false">((H$70-H$73)/(1+($E47/H$72)^H$71))+H$73</f>
        <v>0.135115942028986</v>
      </c>
      <c r="J59" s="8" t="n">
        <f aca="false">AVERAGE(J47:K47)</f>
        <v>0</v>
      </c>
      <c r="K59" s="20" t="n">
        <f aca="false">((J$70-J$73)/(1+($E47/J$72)^J$71))+J$73</f>
        <v>0.157998668813631</v>
      </c>
      <c r="L59" s="8" t="n">
        <f aca="false">AVERAGE(L47:M47)</f>
        <v>0.15</v>
      </c>
      <c r="M59" s="20" t="n">
        <f aca="false">((L$70-L$73)/(1+($E47/L$72)^L$71))+L$73</f>
        <v>0.164092664092664</v>
      </c>
      <c r="N59" s="8" t="n">
        <f aca="false">AVERAGE(N47:O47)</f>
        <v>1.766</v>
      </c>
      <c r="O59" s="20" t="n">
        <f aca="false">((N$70-N$73)/(1+($E47/N$72)^N$71))+N$73</f>
        <v>1.54965671641791</v>
      </c>
      <c r="P59" s="8" t="n">
        <f aca="false">AVERAGE(P47:Q47)</f>
        <v>0</v>
      </c>
      <c r="Q59" s="20" t="n">
        <f aca="false">((P$70-P$73)/(1+($E47/P$72)^P$71))+P$73</f>
        <v>0.08</v>
      </c>
    </row>
    <row r="60" customFormat="false" ht="13.8" hidden="false" customHeight="false" outlineLevel="0" collapsed="false">
      <c r="F60" s="8" t="n">
        <f aca="false">AVERAGE(F48:G48)</f>
        <v>0.2225</v>
      </c>
      <c r="G60" s="20" t="n">
        <f aca="false">((F$70-F$73)/(1+($E48/F$72)^F$71))+F$73</f>
        <v>0.213733133188722</v>
      </c>
      <c r="H60" s="8" t="n">
        <f aca="false">AVERAGE(H48:I48)</f>
        <v>0.091</v>
      </c>
      <c r="I60" s="20" t="n">
        <f aca="false">((H$70-H$73)/(1+($E48/H$72)^H$71))+H$73</f>
        <v>0.0816825396825397</v>
      </c>
      <c r="J60" s="8" t="n">
        <f aca="false">AVERAGE(J48:K48)</f>
        <v>0</v>
      </c>
      <c r="K60" s="20" t="n">
        <f aca="false">((J$70-J$73)/(1+($E48/J$72)^J$71))+J$73</f>
        <v>0.157978704289089</v>
      </c>
      <c r="L60" s="8" t="n">
        <f aca="false">AVERAGE(L48:M48)</f>
        <v>0.139</v>
      </c>
      <c r="M60" s="20" t="n">
        <f aca="false">((L$70-L$73)/(1+($E48/L$72)^L$71))+L$73</f>
        <v>0.148601398601399</v>
      </c>
      <c r="N60" s="8" t="n">
        <f aca="false">AVERAGE(N48:O48)</f>
        <v>1.2935</v>
      </c>
      <c r="O60" s="20" t="n">
        <f aca="false">((N$70-N$73)/(1+($E48/N$72)^N$71))+N$73</f>
        <v>1.31593788819876</v>
      </c>
      <c r="P60" s="8" t="n">
        <f aca="false">AVERAGE(P48:Q48)</f>
        <v>0.0195</v>
      </c>
      <c r="Q60" s="20" t="n">
        <f aca="false">((P$70-P$73)/(1+($E48/P$72)^P$71))+P$73</f>
        <v>0.0342857142857143</v>
      </c>
    </row>
    <row r="61" customFormat="false" ht="13.8" hidden="false" customHeight="false" outlineLevel="0" collapsed="false">
      <c r="F61" s="8" t="n">
        <f aca="false">AVERAGE(F49:G49)</f>
        <v>0.119</v>
      </c>
      <c r="G61" s="20" t="n">
        <f aca="false">((F$70-F$73)/(1+($E49/F$72)^F$71))+F$73</f>
        <v>0.141641066332473</v>
      </c>
      <c r="H61" s="8" t="n">
        <f aca="false">AVERAGE(H49:I49)</f>
        <v>0.111</v>
      </c>
      <c r="I61" s="20" t="n">
        <f aca="false">((H$70-H$73)/(1+($E49/H$72)^H$71))+H$73</f>
        <v>0.0400225988700565</v>
      </c>
      <c r="J61" s="8" t="n">
        <f aca="false">AVERAGE(J49:K49)</f>
        <v>0.158</v>
      </c>
      <c r="K61" s="20" t="n">
        <f aca="false">((J$70-J$73)/(1+($E49/J$72)^J$71))+J$73</f>
        <v>0.157660103817449</v>
      </c>
      <c r="L61" s="8" t="n">
        <f aca="false">AVERAGE(L49:M49)</f>
        <v>0.129</v>
      </c>
      <c r="M61" s="20" t="n">
        <f aca="false">((L$70-L$73)/(1+($E49/L$72)^L$71))+L$73</f>
        <v>0.107868020304569</v>
      </c>
      <c r="N61" s="8" t="n">
        <f aca="false">AVERAGE(N49:O49)</f>
        <v>0.758</v>
      </c>
      <c r="O61" s="20" t="n">
        <f aca="false">((N$70-N$73)/(1+($E49/N$72)^N$71))+N$73</f>
        <v>0.850237918215613</v>
      </c>
      <c r="P61" s="8" t="n">
        <f aca="false">AVERAGE(P49:Q49)</f>
        <v>0</v>
      </c>
      <c r="Q61" s="20" t="n">
        <f aca="false">((P$70-P$73)/(1+($E49/P$72)^P$71))+P$73</f>
        <v>0.0104347826086957</v>
      </c>
    </row>
    <row r="62" customFormat="false" ht="13.8" hidden="false" customHeight="false" outlineLevel="0" collapsed="false">
      <c r="F62" s="8" t="n">
        <f aca="false">AVERAGE(F50:G50)</f>
        <v>0.075</v>
      </c>
      <c r="G62" s="20" t="n">
        <f aca="false">((F$70-F$73)/(1+($E50/F$72)^F$71))+F$73</f>
        <v>0.0749368690500842</v>
      </c>
      <c r="H62" s="8" t="n">
        <f aca="false">AVERAGE(H50:I50)</f>
        <v>0.024</v>
      </c>
      <c r="I62" s="20" t="n">
        <f aca="false">((H$70-H$73)/(1+($E50/H$72)^H$71))+H$73</f>
        <v>0.0234375987361769</v>
      </c>
      <c r="J62" s="8" t="n">
        <f aca="false">AVERAGE(J50:K50)</f>
        <v>0.1465</v>
      </c>
      <c r="K62" s="20" t="n">
        <f aca="false">((J$70-J$73)/(1+($E50/J$72)^J$71))+J$73</f>
        <v>0.152766897046503</v>
      </c>
      <c r="L62" s="8" t="n">
        <f aca="false">AVERAGE(L50:M50)</f>
        <v>0</v>
      </c>
      <c r="M62" s="20" t="n">
        <f aca="false">((L$70-L$73)/(1+($E50/L$72)^L$71))+L$73</f>
        <v>0.051452784503632</v>
      </c>
      <c r="N62" s="8" t="n">
        <f aca="false">AVERAGE(N50:O50)</f>
        <v>0.4465</v>
      </c>
      <c r="O62" s="20" t="n">
        <f aca="false">((N$70-N$73)/(1+($E50/N$72)^N$71))+N$73</f>
        <v>0.422405135520685</v>
      </c>
      <c r="P62" s="8" t="n">
        <f aca="false">AVERAGE(P50:Q50)</f>
        <v>0.00449999999999999</v>
      </c>
      <c r="Q62" s="20" t="n">
        <f aca="false">((P$70-P$73)/(1+($E50/P$72)^P$71))+P$73</f>
        <v>0.00275862068965517</v>
      </c>
    </row>
    <row r="63" customFormat="false" ht="13.8" hidden="false" customHeight="false" outlineLevel="0" collapsed="false">
      <c r="F63" s="8" t="n">
        <f aca="false">AVERAGE(F51:G51)</f>
        <v>0.023</v>
      </c>
      <c r="G63" s="20" t="n">
        <f aca="false">((F$70-F$73)/(1+($E51/F$72)^F$71))+F$73</f>
        <v>0.0334119927657472</v>
      </c>
      <c r="H63" s="8" t="n">
        <f aca="false">AVERAGE(H51:I51)</f>
        <v>0.00249999999999999</v>
      </c>
      <c r="I63" s="20" t="n">
        <f aca="false">((H$70-H$73)/(1+($E51/H$72)^H$71))+H$73</f>
        <v>0.0186585266585267</v>
      </c>
      <c r="J63" s="8" t="n">
        <f aca="false">AVERAGE(J51:K51)</f>
        <v>0.0995</v>
      </c>
      <c r="K63" s="20" t="n">
        <f aca="false">((J$70-J$73)/(1+($E51/J$72)^J$71))+J$73</f>
        <v>0.105793599267122</v>
      </c>
      <c r="L63" s="8" t="n">
        <f aca="false">AVERAGE(L51:M51)</f>
        <v>0</v>
      </c>
      <c r="M63" s="20" t="n">
        <f aca="false">((L$70-L$73)/(1+($E51/L$72)^L$71))+L$73</f>
        <v>0.0166405638214565</v>
      </c>
      <c r="N63" s="8" t="n">
        <f aca="false">AVERAGE(N51:O51)</f>
        <v>0.261</v>
      </c>
      <c r="O63" s="20" t="n">
        <f aca="false">((N$70-N$73)/(1+($E51/N$72)^N$71))+N$73</f>
        <v>0.232883491148621</v>
      </c>
      <c r="P63" s="8" t="n">
        <f aca="false">AVERAGE(P51:Q51)</f>
        <v>0</v>
      </c>
      <c r="Q63" s="20" t="n">
        <f aca="false">((P$70-P$73)/(1+($E51/P$72)^P$71))+P$73</f>
        <v>0.000699708454810496</v>
      </c>
    </row>
    <row r="64" customFormat="false" ht="13.8" hidden="false" customHeight="false" outlineLevel="0" collapsed="false">
      <c r="F64" s="8" t="n">
        <f aca="false">AVERAGE(F52:G52)</f>
        <v>0</v>
      </c>
      <c r="G64" s="20" t="n">
        <f aca="false">((F$70-F$73)/(1+($E52/F$72)^F$71))+F$73</f>
        <v>0.0135690841342387</v>
      </c>
      <c r="H64" s="8" t="n">
        <f aca="false">AVERAGE(H52:I52)</f>
        <v>0</v>
      </c>
      <c r="I64" s="20" t="n">
        <f aca="false">((H$70-H$73)/(1+($E52/H$72)^H$71))+H$73</f>
        <v>0.0174178201579001</v>
      </c>
      <c r="J64" s="8" t="n">
        <f aca="false">AVERAGE(J52:K52)</f>
        <v>0.0355</v>
      </c>
      <c r="K64" s="20" t="n">
        <f aca="false">((J$70-J$73)/(1+($E52/J$72)^J$71))+J$73</f>
        <v>0.0390756895035888</v>
      </c>
      <c r="L64" s="8" t="n">
        <f aca="false">AVERAGE(L52:M52)</f>
        <v>0</v>
      </c>
      <c r="M64" s="20" t="n">
        <f aca="false">((L$70-L$73)/(1+($E52/L$72)^L$71))+L$73</f>
        <v>0.00448975279949292</v>
      </c>
      <c r="N64" s="8" t="n">
        <f aca="false">AVERAGE(N52:O52)</f>
        <v>0.156</v>
      </c>
      <c r="O64" s="20" t="n">
        <f aca="false">((N$70-N$73)/(1+($E52/N$72)^N$71))+N$73</f>
        <v>0.175992506155658</v>
      </c>
      <c r="P64" s="8" t="n">
        <f aca="false">AVERAGE(P52:Q52)</f>
        <v>0</v>
      </c>
      <c r="Q64" s="20" t="n">
        <f aca="false">((P$70-P$73)/(1+($E52/P$72)^P$71))+P$73</f>
        <v>0.000175566934893928</v>
      </c>
    </row>
    <row r="65" customFormat="false" ht="13.8" hidden="false" customHeight="false" outlineLevel="0" collapsed="false">
      <c r="F65" s="8" t="n">
        <f aca="false">AVERAGE(F53:G53)</f>
        <v>0.016</v>
      </c>
      <c r="G65" s="20" t="n">
        <f aca="false">((F$70-F$73)/(1+($E53/F$72)^F$71))+F$73</f>
        <v>0.0052854053655754</v>
      </c>
      <c r="H65" s="8" t="n">
        <f aca="false">AVERAGE(H53:I53)</f>
        <v>0.017</v>
      </c>
      <c r="I65" s="20" t="n">
        <f aca="false">((H$70-H$73)/(1+($E53/H$72)^H$71))+H$73</f>
        <v>0.0171046562395665</v>
      </c>
      <c r="J65" s="8" t="n">
        <f aca="false">AVERAGE(J53:K53)</f>
        <v>0.028</v>
      </c>
      <c r="K65" s="20" t="n">
        <f aca="false">((J$70-J$73)/(1+($E53/J$72)^J$71))+J$73</f>
        <v>0.0287523205101597</v>
      </c>
      <c r="L65" s="8" t="n">
        <f aca="false">AVERAGE(L53:M53)</f>
        <v>0.0135</v>
      </c>
      <c r="M65" s="20" t="n">
        <f aca="false">((L$70-L$73)/(1+($E53/L$72)^L$71))+L$73</f>
        <v>0.00114512043972625</v>
      </c>
      <c r="N65" s="8" t="n">
        <f aca="false">AVERAGE(N53:O53)</f>
        <v>0.2375</v>
      </c>
      <c r="O65" s="20" t="n">
        <f aca="false">((N$70-N$73)/(1+($E53/N$72)^N$71))+N$73</f>
        <v>0.161048798291384</v>
      </c>
      <c r="P65" s="8"/>
      <c r="Q65" s="20"/>
    </row>
    <row r="66" customFormat="false" ht="13.8" hidden="false" customHeight="false" outlineLevel="0" collapsed="false">
      <c r="F66" s="8"/>
      <c r="G66" s="20"/>
      <c r="H66" s="8"/>
      <c r="I66" s="20"/>
      <c r="J66" s="8"/>
      <c r="K66" s="20"/>
      <c r="L66" s="8"/>
      <c r="M66" s="20"/>
      <c r="N66" s="8"/>
      <c r="O66" s="20"/>
      <c r="P66" s="8"/>
      <c r="Q66" s="20"/>
    </row>
    <row r="67" customFormat="false" ht="13.8" hidden="false" customHeight="false" outlineLevel="0" collapsed="false">
      <c r="E67" s="0" t="s">
        <v>67</v>
      </c>
      <c r="F67" s="8" t="n">
        <v>0.07</v>
      </c>
      <c r="G67" s="22" t="n">
        <f aca="false">1/(F$72*((((F$70-F$73)/(F$67-F$73))-1)^(1/F$71)))</f>
        <v>29068.1528593978</v>
      </c>
      <c r="H67" s="8" t="n">
        <v>0.07</v>
      </c>
      <c r="I67" s="22" t="n">
        <f aca="false">1/(H$72*((((H$70-H$73)/(H$67-H$73))-1)^(1/H$71)))</f>
        <v>2184.70705064548</v>
      </c>
      <c r="J67" s="8" t="n">
        <v>0.07</v>
      </c>
      <c r="K67" s="22" t="n">
        <f aca="false">1/(J$72*((((J$70-J$73)/(J$67-J$73))-1)^(1/J$71)))</f>
        <v>180936.716113936</v>
      </c>
      <c r="L67" s="8" t="n">
        <v>0.07</v>
      </c>
      <c r="M67" s="22" t="n">
        <f aca="false">1/(L$72*((((L$70-L$73)/(L$67-L$73))-1)^(1/L$71)))</f>
        <v>15873.0158730159</v>
      </c>
      <c r="N67" s="8"/>
      <c r="O67" s="20"/>
      <c r="P67" s="8" t="n">
        <v>0.07</v>
      </c>
      <c r="Q67" s="22" t="n">
        <f aca="false">1/(P$72*((((P$70-P$73)/(P$67-P$73))-1)^(1/P$71)))</f>
        <v>528.571428571429</v>
      </c>
    </row>
    <row r="68" customFormat="false" ht="13.8" hidden="false" customHeight="false" outlineLevel="0" collapsed="false">
      <c r="E68" s="0" t="s">
        <v>68</v>
      </c>
      <c r="F68" s="8"/>
      <c r="G68" s="23" t="n">
        <f aca="false">G67/$Q$67</f>
        <v>54.9938027069688</v>
      </c>
      <c r="H68" s="8"/>
      <c r="I68" s="23" t="n">
        <f aca="false">I67/$Q$67</f>
        <v>4.13322955527524</v>
      </c>
      <c r="J68" s="8"/>
      <c r="K68" s="23" t="n">
        <f aca="false">K67/$Q$67</f>
        <v>342.312706161501</v>
      </c>
      <c r="L68" s="8"/>
      <c r="M68" s="23" t="n">
        <f aca="false">M67/$Q$67</f>
        <v>30.03003003003</v>
      </c>
      <c r="N68" s="8"/>
      <c r="O68" s="22"/>
      <c r="P68" s="8"/>
      <c r="Q68" s="22"/>
    </row>
    <row r="69" s="17" customFormat="true" ht="23.85" hidden="false" customHeight="false" outlineLevel="0" collapsed="false">
      <c r="A69" s="0"/>
      <c r="D69" s="24" t="s">
        <v>69</v>
      </c>
      <c r="F69" s="25"/>
      <c r="G69" s="26" t="s">
        <v>70</v>
      </c>
      <c r="H69" s="25"/>
      <c r="I69" s="26" t="s">
        <v>70</v>
      </c>
      <c r="J69" s="25"/>
      <c r="K69" s="26" t="s">
        <v>70</v>
      </c>
      <c r="L69" s="25"/>
      <c r="M69" s="26" t="s">
        <v>70</v>
      </c>
      <c r="N69" s="25"/>
      <c r="O69" s="26" t="s">
        <v>70</v>
      </c>
      <c r="P69" s="25"/>
      <c r="Q69" s="26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v>0.31</v>
      </c>
      <c r="G70" s="20" t="n">
        <f aca="false">MAX(F58:F65)</f>
        <v>0.383</v>
      </c>
      <c r="H70" s="0" t="n">
        <v>0.18</v>
      </c>
      <c r="I70" s="20" t="n">
        <f aca="false">MAX(H58:H65)</f>
        <v>0.2195</v>
      </c>
      <c r="J70" s="0" t="n">
        <f aca="false">K70</f>
        <v>0.158</v>
      </c>
      <c r="K70" s="20" t="n">
        <f aca="false">MAX(J58:J65)</f>
        <v>0.158</v>
      </c>
      <c r="L70" s="0" t="n">
        <v>0.17</v>
      </c>
      <c r="M70" s="20" t="n">
        <f aca="false">MAX(L58:L65)</f>
        <v>0.4535</v>
      </c>
      <c r="N70" s="0" t="n">
        <v>1.65</v>
      </c>
      <c r="O70" s="20" t="n">
        <f aca="false">MAX(N58:N65)</f>
        <v>1.766</v>
      </c>
      <c r="P70" s="0" t="n">
        <f aca="false">Q70</f>
        <v>0.144</v>
      </c>
      <c r="Q70" s="20" t="n">
        <f aca="false">MAX(P58:P65)</f>
        <v>0.144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-0.7</v>
      </c>
      <c r="G71" s="20" t="n">
        <v>-2</v>
      </c>
      <c r="H71" s="0" t="n">
        <v>-1</v>
      </c>
      <c r="I71" s="20" t="n">
        <v>-2</v>
      </c>
      <c r="J71" s="0" t="n">
        <v>-2</v>
      </c>
      <c r="K71" s="20" t="n">
        <v>-2</v>
      </c>
      <c r="L71" s="0" t="n">
        <v>-1</v>
      </c>
      <c r="M71" s="20" t="n">
        <v>-2</v>
      </c>
      <c r="N71" s="0" t="n">
        <v>-1</v>
      </c>
      <c r="O71" s="20" t="n">
        <v>-2</v>
      </c>
      <c r="P71" s="0" t="n">
        <v>-1</v>
      </c>
      <c r="Q71" s="20" t="n">
        <v>-2</v>
      </c>
    </row>
    <row r="72" customFormat="false" ht="13.8" hidden="false" customHeight="false" outlineLevel="0" collapsed="false">
      <c r="D72" s="0" t="s">
        <v>75</v>
      </c>
      <c r="F72" s="0" t="n">
        <v>0.0002</v>
      </c>
      <c r="G72" s="20" t="n">
        <v>0.002</v>
      </c>
      <c r="H72" s="0" t="n">
        <v>0.00095</v>
      </c>
      <c r="I72" s="20" t="n">
        <v>0.002</v>
      </c>
      <c r="J72" s="0" t="n">
        <v>8E-006</v>
      </c>
      <c r="K72" s="20" t="n">
        <v>0.002</v>
      </c>
      <c r="L72" s="0" t="n">
        <v>9E-005</v>
      </c>
      <c r="M72" s="20" t="n">
        <v>0.002</v>
      </c>
      <c r="N72" s="0" t="n">
        <v>0.00018</v>
      </c>
      <c r="O72" s="20" t="n">
        <v>0.002</v>
      </c>
      <c r="P72" s="0" t="n">
        <v>0.002</v>
      </c>
      <c r="Q72" s="2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G73/2</f>
        <v>0</v>
      </c>
      <c r="G73" s="20" t="n">
        <f aca="false">MIN(F58:F65)</f>
        <v>0</v>
      </c>
      <c r="H73" s="0" t="n">
        <v>0.017</v>
      </c>
      <c r="I73" s="20" t="n">
        <f aca="false">MIN(H58:H65)</f>
        <v>0</v>
      </c>
      <c r="J73" s="0" t="n">
        <v>0.028</v>
      </c>
      <c r="K73" s="20" t="n">
        <f aca="false">MIN(J58:J65)</f>
        <v>0</v>
      </c>
      <c r="L73" s="0" t="n">
        <f aca="false">M73</f>
        <v>0</v>
      </c>
      <c r="M73" s="20" t="n">
        <f aca="false">MIN(L58:L65)</f>
        <v>0</v>
      </c>
      <c r="N73" s="0" t="n">
        <f aca="false">O73</f>
        <v>0.156</v>
      </c>
      <c r="O73" s="20" t="n">
        <f aca="false">MIN(N58:N65)</f>
        <v>0.156</v>
      </c>
      <c r="P73" s="0" t="n">
        <f aca="false">Q73</f>
        <v>0</v>
      </c>
      <c r="Q73" s="20" t="n">
        <f aca="false">MIN(P58:P65)</f>
        <v>0</v>
      </c>
    </row>
    <row r="74" customFormat="false" ht="13.8" hidden="false" customHeight="false" outlineLevel="0" collapsed="false">
      <c r="F74" s="8"/>
      <c r="G74" s="20"/>
      <c r="H74" s="8"/>
      <c r="I74" s="20"/>
      <c r="J74" s="8"/>
      <c r="K74" s="20"/>
      <c r="L74" s="8"/>
      <c r="M74" s="20"/>
      <c r="N74" s="8"/>
      <c r="O74" s="20"/>
      <c r="P74" s="8"/>
      <c r="Q74" s="20"/>
    </row>
    <row r="75" customFormat="false" ht="13.8" hidden="false" customHeight="false" outlineLevel="0" collapsed="false">
      <c r="F75" s="8"/>
      <c r="G75" s="20"/>
      <c r="H75" s="8"/>
      <c r="I75" s="20"/>
      <c r="J75" s="8"/>
      <c r="K75" s="20"/>
      <c r="L75" s="8"/>
      <c r="M75" s="20"/>
      <c r="N75" s="8"/>
      <c r="O75" s="20"/>
      <c r="P75" s="8"/>
      <c r="Q75" s="20"/>
    </row>
    <row r="76" customFormat="false" ht="13.8" hidden="false" customHeight="false" outlineLevel="0" collapsed="false">
      <c r="F76" s="8"/>
      <c r="G76" s="20"/>
      <c r="H76" s="8"/>
      <c r="I76" s="20"/>
      <c r="J76" s="8"/>
      <c r="K76" s="20"/>
      <c r="L76" s="8"/>
      <c r="M76" s="20"/>
      <c r="N76" s="8"/>
      <c r="O76" s="20"/>
      <c r="P76" s="8"/>
      <c r="Q76" s="20"/>
    </row>
    <row r="77" customFormat="false" ht="13.8" hidden="false" customHeight="false" outlineLevel="0" collapsed="false">
      <c r="F77" s="8"/>
      <c r="G77" s="27" t="s">
        <v>78</v>
      </c>
      <c r="H77" s="8"/>
      <c r="I77" s="27" t="s">
        <v>78</v>
      </c>
      <c r="J77" s="8"/>
      <c r="K77" s="27" t="s">
        <v>78</v>
      </c>
      <c r="L77" s="8"/>
      <c r="M77" s="27" t="s">
        <v>78</v>
      </c>
      <c r="N77" s="8"/>
      <c r="O77" s="27" t="s">
        <v>78</v>
      </c>
      <c r="P77" s="8"/>
      <c r="Q77" s="27" t="s">
        <v>78</v>
      </c>
    </row>
    <row r="78" customFormat="false" ht="13.8" hidden="false" customHeight="false" outlineLevel="0" collapsed="false">
      <c r="F78" s="8"/>
      <c r="G78" s="20" t="n">
        <f aca="false">(F58-G58)^2</f>
        <v>5.37392310634305E-005</v>
      </c>
      <c r="H78" s="8"/>
      <c r="I78" s="20" t="n">
        <f aca="false">(H58-I58)^2</f>
        <v>0.00287741615583495</v>
      </c>
      <c r="J78" s="8"/>
      <c r="K78" s="20" t="n">
        <f aca="false">(J58-K58)^2</f>
        <v>0.0249639737088237</v>
      </c>
      <c r="L78" s="8"/>
      <c r="M78" s="20" t="n">
        <f aca="false">(L58-M58)^2</f>
        <v>0.0812343213774247</v>
      </c>
      <c r="N78" s="8"/>
      <c r="O78" s="20" t="n">
        <f aca="false">(N58-O58)^2</f>
        <v>0.000556181333250986</v>
      </c>
      <c r="P78" s="8"/>
      <c r="Q78" s="20" t="n">
        <f aca="false">(P58-Q58)^2</f>
        <v>0.000576</v>
      </c>
    </row>
    <row r="79" customFormat="false" ht="13.8" hidden="false" customHeight="false" outlineLevel="0" collapsed="false">
      <c r="F79" s="8"/>
      <c r="G79" s="20" t="n">
        <f aca="false">(F59-G59)^2</f>
        <v>0.0139700324153909</v>
      </c>
      <c r="H79" s="8"/>
      <c r="I79" s="20" t="n">
        <f aca="false">(H59-I59)^2</f>
        <v>3.74047469019115E-005</v>
      </c>
      <c r="J79" s="8"/>
      <c r="K79" s="20" t="n">
        <f aca="false">(J59-K59)^2</f>
        <v>0.0249635793468796</v>
      </c>
      <c r="L79" s="8"/>
      <c r="M79" s="20" t="n">
        <f aca="false">(L59-M59)^2</f>
        <v>0.000198603181228665</v>
      </c>
      <c r="N79" s="8"/>
      <c r="O79" s="20" t="n">
        <f aca="false">(N59-O59)^2</f>
        <v>0.0468044163510805</v>
      </c>
      <c r="P79" s="8"/>
      <c r="Q79" s="20" t="n">
        <f aca="false">(P59-Q59)^2</f>
        <v>0.0064</v>
      </c>
    </row>
    <row r="80" customFormat="false" ht="13.8" hidden="false" customHeight="false" outlineLevel="0" collapsed="false">
      <c r="F80" s="8"/>
      <c r="G80" s="20" t="n">
        <f aca="false">(F60-G60)^2</f>
        <v>7.68579536866848E-005</v>
      </c>
      <c r="H80" s="8"/>
      <c r="I80" s="20" t="n">
        <f aca="false">(H60-I60)^2</f>
        <v>8.68150667674473E-005</v>
      </c>
      <c r="J80" s="8"/>
      <c r="K80" s="20" t="n">
        <f aca="false">(J60-K60)^2</f>
        <v>0.0249572710088595</v>
      </c>
      <c r="L80" s="8"/>
      <c r="M80" s="20" t="n">
        <f aca="false">(L60-M60)^2</f>
        <v>9.21868551029391E-005</v>
      </c>
      <c r="N80" s="8"/>
      <c r="O80" s="20" t="n">
        <f aca="false">(N60-O60)^2</f>
        <v>0.00050345882681995</v>
      </c>
      <c r="P80" s="8"/>
      <c r="Q80" s="20" t="n">
        <f aca="false">(P60-Q60)^2</f>
        <v>0.000218617346938776</v>
      </c>
    </row>
    <row r="81" customFormat="false" ht="13.8" hidden="false" customHeight="false" outlineLevel="0" collapsed="false">
      <c r="F81" s="8"/>
      <c r="G81" s="20" t="n">
        <f aca="false">(F61-G61)^2</f>
        <v>0.000512617884671446</v>
      </c>
      <c r="H81" s="8"/>
      <c r="I81" s="20" t="n">
        <f aca="false">(H61-I61)^2</f>
        <v>0.0050377914711609</v>
      </c>
      <c r="J81" s="8"/>
      <c r="K81" s="20" t="n">
        <f aca="false">(J61-K61)^2</f>
        <v>1.1552941491288E-007</v>
      </c>
      <c r="L81" s="8"/>
      <c r="M81" s="20" t="n">
        <f aca="false">(L61-M61)^2</f>
        <v>0.000446560565848127</v>
      </c>
      <c r="N81" s="8"/>
      <c r="O81" s="20" t="n">
        <f aca="false">(N61-O61)^2</f>
        <v>0.00850783355675017</v>
      </c>
      <c r="P81" s="8"/>
      <c r="Q81" s="20" t="n">
        <f aca="false">(P61-Q61)^2</f>
        <v>0.000108884688090737</v>
      </c>
    </row>
    <row r="82" customFormat="false" ht="13.8" hidden="false" customHeight="false" outlineLevel="0" collapsed="false">
      <c r="F82" s="8"/>
      <c r="G82" s="20" t="n">
        <f aca="false">(F62-G62)^2</f>
        <v>3.9855168372634E-009</v>
      </c>
      <c r="H82" s="8"/>
      <c r="I82" s="20" t="n">
        <f aca="false">(H62-I62)^2</f>
        <v>3.16295181549773E-007</v>
      </c>
      <c r="J82" s="8"/>
      <c r="K82" s="20" t="n">
        <f aca="false">(J62-K62)^2</f>
        <v>3.92739985914634E-005</v>
      </c>
      <c r="L82" s="8"/>
      <c r="M82" s="20" t="n">
        <f aca="false">(L62-M62)^2</f>
        <v>0.00264738903317719</v>
      </c>
      <c r="N82" s="8"/>
      <c r="O82" s="20" t="n">
        <f aca="false">(N62-O62)^2</f>
        <v>0.00058056249427657</v>
      </c>
      <c r="P82" s="8"/>
      <c r="Q82" s="20" t="n">
        <f aca="false">(P62-Q62)^2</f>
        <v>3.03240190249699E-006</v>
      </c>
    </row>
    <row r="83" customFormat="false" ht="13.8" hidden="false" customHeight="false" outlineLevel="0" collapsed="false">
      <c r="F83" s="8"/>
      <c r="G83" s="20" t="n">
        <f aca="false">(F63-G63)^2</f>
        <v>0.000108409593353972</v>
      </c>
      <c r="H83" s="8"/>
      <c r="I83" s="20" t="n">
        <f aca="false">(H63-I63)^2</f>
        <v>0.000261097983774317</v>
      </c>
      <c r="J83" s="8"/>
      <c r="K83" s="20" t="n">
        <f aca="false">(J63-K63)^2</f>
        <v>3.96093917351191E-005</v>
      </c>
      <c r="L83" s="8"/>
      <c r="M83" s="20" t="n">
        <f aca="false">(L63-M63)^2</f>
        <v>0.000276908364295968</v>
      </c>
      <c r="N83" s="8"/>
      <c r="O83" s="20" t="n">
        <f aca="false">(N63-O63)^2</f>
        <v>0.000790538069989683</v>
      </c>
      <c r="P83" s="8"/>
      <c r="Q83" s="20" t="n">
        <f aca="false">(P63-Q63)^2</f>
        <v>4.89591921733291E-007</v>
      </c>
    </row>
    <row r="84" customFormat="false" ht="13.8" hidden="false" customHeight="false" outlineLevel="0" collapsed="false">
      <c r="F84" s="8"/>
      <c r="G84" s="20" t="n">
        <f aca="false">(F64-G64)^2</f>
        <v>0.000184120044242049</v>
      </c>
      <c r="H84" s="8"/>
      <c r="I84" s="20" t="n">
        <f aca="false">(H64-I64)^2</f>
        <v>0.000303380459052952</v>
      </c>
      <c r="J84" s="8"/>
      <c r="K84" s="20" t="n">
        <f aca="false">(J64-K64)^2</f>
        <v>1.27855554260753E-005</v>
      </c>
      <c r="L84" s="8"/>
      <c r="M84" s="20" t="n">
        <f aca="false">(L64-M64)^2</f>
        <v>2.01578802005545E-005</v>
      </c>
      <c r="N84" s="8"/>
      <c r="O84" s="20" t="n">
        <f aca="false">(N64-O64)^2</f>
        <v>0.000399700302384017</v>
      </c>
      <c r="P84" s="8"/>
      <c r="Q84" s="20" t="n">
        <f aca="false">(P64-Q64)^2</f>
        <v>3.08237486280489E-008</v>
      </c>
    </row>
    <row r="85" customFormat="false" ht="13.8" hidden="false" customHeight="false" outlineLevel="0" collapsed="false">
      <c r="F85" s="28"/>
      <c r="G85" s="29" t="n">
        <f aca="false">(F65-G65)^2</f>
        <v>0.00011480253818004</v>
      </c>
      <c r="H85" s="28"/>
      <c r="I85" s="29" t="n">
        <f aca="false">(H65-I65)^2</f>
        <v>1.09529284801992E-008</v>
      </c>
      <c r="J85" s="28"/>
      <c r="K85" s="29" t="n">
        <f aca="false">(J65-K65)^2</f>
        <v>5.65986150006998E-007</v>
      </c>
      <c r="L85" s="28"/>
      <c r="M85" s="29" t="n">
        <f aca="false">(L65-M65)^2</f>
        <v>0.00015264304894887</v>
      </c>
      <c r="N85" s="28"/>
      <c r="O85" s="29" t="n">
        <f aca="false">(N65-O65)^2</f>
        <v>0.0058447862426915</v>
      </c>
      <c r="P85" s="28"/>
      <c r="Q85" s="29" t="n">
        <f aca="false">(P65-Q65)^2</f>
        <v>0</v>
      </c>
    </row>
    <row r="86" customFormat="false" ht="13.8" hidden="false" customHeight="false" outlineLevel="0" collapsed="false">
      <c r="G86" s="30" t="n">
        <f aca="false">SUM(G78:G85)</f>
        <v>0.0150205836461054</v>
      </c>
      <c r="I86" s="30" t="n">
        <f aca="false">SUM(I78:I85)</f>
        <v>0.00860423313160251</v>
      </c>
      <c r="K86" s="30" t="n">
        <f aca="false">SUM(K78:K85)</f>
        <v>0.0749771745258804</v>
      </c>
      <c r="M86" s="30" t="n">
        <f aca="false">SUM(M78:M85)</f>
        <v>0.0850687703062271</v>
      </c>
      <c r="O86" s="30" t="n">
        <f aca="false">SUM(O78:O85)</f>
        <v>0.0639874771772434</v>
      </c>
      <c r="Q86" s="30" t="n">
        <f aca="false">SUM(Q78:Q85)</f>
        <v>0.00730705485260237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true" showOutlineSymbols="true" defaultGridColor="true" view="normal" topLeftCell="B43" colorId="64" zoomScale="100" zoomScaleNormal="100" zoomScalePageLayoutView="100" workbookViewId="0">
      <selection pane="topLeft" activeCell="P73" activeCellId="0" sqref="P73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80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0.711</v>
      </c>
      <c r="G33" s="0" t="n">
        <v>0.568</v>
      </c>
      <c r="H33" s="0" t="n">
        <v>0.258</v>
      </c>
      <c r="I33" s="0" t="n">
        <v>0.24</v>
      </c>
      <c r="J33" s="0" t="n">
        <v>0.266</v>
      </c>
      <c r="K33" s="0" t="n">
        <v>0.278</v>
      </c>
      <c r="L33" s="0" t="n">
        <v>0.342</v>
      </c>
      <c r="M33" s="0" t="n">
        <v>0.416</v>
      </c>
      <c r="N33" s="0" t="n">
        <v>1.937</v>
      </c>
      <c r="O33" s="0" t="n">
        <v>1.762</v>
      </c>
      <c r="P33" s="0" t="n">
        <v>0.15</v>
      </c>
      <c r="Q33" s="0" t="n">
        <v>0.302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0.698</v>
      </c>
      <c r="G34" s="0" t="n">
        <v>0.524</v>
      </c>
      <c r="H34" s="0" t="n">
        <v>0.254</v>
      </c>
      <c r="I34" s="0" t="n">
        <v>0.245</v>
      </c>
      <c r="J34" s="0" t="n">
        <v>0.238</v>
      </c>
      <c r="K34" s="0" t="n">
        <v>0.522</v>
      </c>
      <c r="L34" s="0" t="n">
        <v>0.215</v>
      </c>
      <c r="M34" s="0" t="n">
        <v>0.315</v>
      </c>
      <c r="N34" s="0" t="n">
        <v>1.695</v>
      </c>
      <c r="O34" s="0" t="n">
        <v>1.661</v>
      </c>
      <c r="P34" s="0" t="n">
        <v>0.131</v>
      </c>
      <c r="Q34" s="0" t="n">
        <v>0.169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0.578</v>
      </c>
      <c r="G35" s="0" t="n">
        <v>0.504</v>
      </c>
      <c r="H35" s="0" t="n">
        <v>0.464</v>
      </c>
      <c r="I35" s="0" t="n">
        <v>0.248</v>
      </c>
      <c r="J35" s="0" t="n">
        <v>0.407</v>
      </c>
      <c r="K35" s="0" t="n">
        <v>0.515</v>
      </c>
      <c r="L35" s="0" t="n">
        <v>0.24</v>
      </c>
      <c r="M35" s="0" t="n">
        <v>0.453</v>
      </c>
      <c r="N35" s="0" t="n">
        <v>1.086</v>
      </c>
      <c r="O35" s="0" t="n">
        <v>0.857</v>
      </c>
      <c r="P35" s="0" t="n">
        <v>0.103</v>
      </c>
      <c r="Q35" s="0" t="n">
        <v>0.111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0.481</v>
      </c>
      <c r="G36" s="0" t="n">
        <v>0.361</v>
      </c>
      <c r="H36" s="0" t="n">
        <v>0.428</v>
      </c>
      <c r="I36" s="0" t="n">
        <v>0.201</v>
      </c>
      <c r="J36" s="0" t="n">
        <v>0.189</v>
      </c>
      <c r="K36" s="0" t="n">
        <v>0.218</v>
      </c>
      <c r="L36" s="0" t="n">
        <v>0.15</v>
      </c>
      <c r="M36" s="0" t="n">
        <v>0.404</v>
      </c>
      <c r="N36" s="0" t="n">
        <v>0.798</v>
      </c>
      <c r="O36" s="0" t="n">
        <v>0.896</v>
      </c>
      <c r="P36" s="0" t="n">
        <v>0.113</v>
      </c>
      <c r="Q36" s="0" t="n">
        <v>0.153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0.318</v>
      </c>
      <c r="G37" s="0" t="n">
        <v>0.196</v>
      </c>
      <c r="H37" s="0" t="n">
        <v>0.146</v>
      </c>
      <c r="I37" s="0" t="n">
        <v>0.167</v>
      </c>
      <c r="J37" s="0" t="n">
        <v>0.165</v>
      </c>
      <c r="K37" s="0" t="n">
        <v>0.191</v>
      </c>
      <c r="L37" s="0" t="n">
        <v>0.12</v>
      </c>
      <c r="M37" s="0" t="n">
        <v>0.122</v>
      </c>
      <c r="N37" s="0" t="n">
        <v>0.477</v>
      </c>
      <c r="O37" s="0" t="n">
        <v>0.419</v>
      </c>
      <c r="P37" s="0" t="n">
        <v>0.091</v>
      </c>
      <c r="Q37" s="0" t="n">
        <v>0.095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0.247</v>
      </c>
      <c r="G38" s="0" t="n">
        <v>0.155</v>
      </c>
      <c r="H38" s="0" t="n">
        <v>0.146</v>
      </c>
      <c r="I38" s="0" t="n">
        <v>0.152</v>
      </c>
      <c r="J38" s="0" t="n">
        <v>0.134</v>
      </c>
      <c r="K38" s="0" t="n">
        <v>0.206</v>
      </c>
      <c r="L38" s="0" t="n">
        <v>0.123</v>
      </c>
      <c r="M38" s="0" t="n">
        <v>0.16</v>
      </c>
      <c r="N38" s="0" t="n">
        <v>0.477</v>
      </c>
      <c r="O38" s="0" t="n">
        <v>0.36</v>
      </c>
      <c r="P38" s="0" t="n">
        <v>0.101</v>
      </c>
      <c r="Q38" s="0" t="n">
        <v>0.11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0.189</v>
      </c>
      <c r="G39" s="0" t="n">
        <v>0.132</v>
      </c>
      <c r="H39" s="0" t="n">
        <v>0.131</v>
      </c>
      <c r="I39" s="0" t="n">
        <v>0.143</v>
      </c>
      <c r="J39" s="0" t="n">
        <v>0.131</v>
      </c>
      <c r="K39" s="0" t="n">
        <v>0.137</v>
      </c>
      <c r="L39" s="0" t="n">
        <v>0.108</v>
      </c>
      <c r="M39" s="0" t="n">
        <v>0.123</v>
      </c>
      <c r="N39" s="0" t="n">
        <v>0.468</v>
      </c>
      <c r="O39" s="0" t="n">
        <v>0.402</v>
      </c>
      <c r="P39" s="0" t="n">
        <v>0.102</v>
      </c>
      <c r="Q39" s="0" t="n">
        <v>0.131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0.281</v>
      </c>
      <c r="G40" s="0" t="n">
        <v>0.251</v>
      </c>
      <c r="H40" s="0" t="n">
        <v>0.146</v>
      </c>
      <c r="I40" s="0" t="n">
        <v>0.166</v>
      </c>
      <c r="J40" s="0" t="n">
        <v>0.136</v>
      </c>
      <c r="K40" s="0" t="n">
        <v>0.253</v>
      </c>
      <c r="L40" s="0" t="n">
        <v>0.127</v>
      </c>
      <c r="M40" s="0" t="n">
        <v>0.127</v>
      </c>
      <c r="N40" s="0" t="n">
        <v>0.44</v>
      </c>
      <c r="O40" s="0" t="n">
        <v>0.495</v>
      </c>
      <c r="P40" s="0" t="n">
        <v>0.091</v>
      </c>
      <c r="Q40" s="0" t="n">
        <v>0.133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F33-$F$55</f>
        <v>0.599</v>
      </c>
      <c r="G46" s="0" t="n">
        <f aca="false">G33-$F$55</f>
        <v>0.456</v>
      </c>
      <c r="H46" s="0" t="n">
        <f aca="false">H33-$F$55</f>
        <v>0.146</v>
      </c>
      <c r="I46" s="0" t="n">
        <f aca="false">I33-$F$55</f>
        <v>0.128</v>
      </c>
      <c r="J46" s="0" t="n">
        <f aca="false">J33-$F$55</f>
        <v>0.154</v>
      </c>
      <c r="K46" s="0" t="n">
        <f aca="false">K33-$F$55</f>
        <v>0.166</v>
      </c>
      <c r="L46" s="0" t="n">
        <f aca="false">L33-$F$55</f>
        <v>0.23</v>
      </c>
      <c r="M46" s="0" t="n">
        <f aca="false">M33-$F$55</f>
        <v>0.304</v>
      </c>
      <c r="N46" s="0" t="n">
        <f aca="false">N33-$F$55</f>
        <v>1.825</v>
      </c>
      <c r="O46" s="0" t="n">
        <f aca="false">O33-$F$55</f>
        <v>1.65</v>
      </c>
      <c r="P46" s="0" t="n">
        <f aca="false">P33-$F$55</f>
        <v>0.038</v>
      </c>
      <c r="Q46" s="0" t="n">
        <f aca="false">IF(Q33-$F$55&gt;0,Q33-$F$55,0)</f>
        <v>0.19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F34-$F$55</f>
        <v>0.586</v>
      </c>
      <c r="G47" s="0" t="n">
        <f aca="false">G34-$F$55</f>
        <v>0.412</v>
      </c>
      <c r="H47" s="0" t="n">
        <f aca="false">H34-$F$55</f>
        <v>0.142</v>
      </c>
      <c r="I47" s="0" t="n">
        <f aca="false">I34-$F$55</f>
        <v>0.133</v>
      </c>
      <c r="J47" s="0" t="n">
        <f aca="false">J34-$F$55</f>
        <v>0.126</v>
      </c>
      <c r="K47" s="0" t="n">
        <f aca="false">K34-$F$55</f>
        <v>0.41</v>
      </c>
      <c r="L47" s="0" t="n">
        <f aca="false">L34-$F$55</f>
        <v>0.103</v>
      </c>
      <c r="M47" s="0" t="n">
        <f aca="false">M34-$F$55</f>
        <v>0.203</v>
      </c>
      <c r="N47" s="0" t="n">
        <f aca="false">N34-$F$55</f>
        <v>1.583</v>
      </c>
      <c r="O47" s="0" t="n">
        <f aca="false">O34-$F$55</f>
        <v>1.549</v>
      </c>
      <c r="P47" s="0" t="n">
        <f aca="false">P34-$F$55</f>
        <v>0.019</v>
      </c>
      <c r="Q47" s="0" t="n">
        <f aca="false">IF(Q34-$F$55&gt;0,Q34-$F$55,0)</f>
        <v>0.057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F35-$F$55</f>
        <v>0.466</v>
      </c>
      <c r="G48" s="0" t="n">
        <f aca="false">G35-$F$55</f>
        <v>0.392</v>
      </c>
      <c r="H48" s="0" t="n">
        <f aca="false">H35-$F$55</f>
        <v>0.352</v>
      </c>
      <c r="I48" s="0" t="n">
        <f aca="false">I35-$F$55</f>
        <v>0.136</v>
      </c>
      <c r="J48" s="0" t="n">
        <f aca="false">J35-$F$55</f>
        <v>0.295</v>
      </c>
      <c r="K48" s="0" t="n">
        <f aca="false">K35-$F$55</f>
        <v>0.403</v>
      </c>
      <c r="L48" s="0" t="n">
        <f aca="false">L35-$F$55</f>
        <v>0.128</v>
      </c>
      <c r="M48" s="0" t="n">
        <f aca="false">M35-$F$55</f>
        <v>0.341</v>
      </c>
      <c r="N48" s="0" t="n">
        <f aca="false">N35-$F$55</f>
        <v>0.974</v>
      </c>
      <c r="O48" s="0" t="n">
        <f aca="false">O35-$F$55</f>
        <v>0.745</v>
      </c>
      <c r="P48" s="0" t="n">
        <f aca="false">IF(P35-$F$55&gt;0,P35-$F$55,0)</f>
        <v>0</v>
      </c>
      <c r="Q48" s="0" t="n">
        <f aca="false">IF(Q35-$F$55&gt;0,Q35-$F$55,0)</f>
        <v>0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F36-$F$55</f>
        <v>0.369</v>
      </c>
      <c r="G49" s="0" t="n">
        <f aca="false">G36-$F$55</f>
        <v>0.249</v>
      </c>
      <c r="H49" s="0" t="n">
        <f aca="false">H36-$F$55</f>
        <v>0.316</v>
      </c>
      <c r="I49" s="0" t="n">
        <f aca="false">I36-$F$55</f>
        <v>0.089</v>
      </c>
      <c r="J49" s="0" t="n">
        <f aca="false">J36-$F$55</f>
        <v>0.077</v>
      </c>
      <c r="K49" s="0" t="n">
        <f aca="false">K36-$F$55</f>
        <v>0.106</v>
      </c>
      <c r="L49" s="0" t="n">
        <f aca="false">L36-$F$55</f>
        <v>0.038</v>
      </c>
      <c r="M49" s="0" t="n">
        <f aca="false">M36-$F$55</f>
        <v>0.292</v>
      </c>
      <c r="N49" s="0" t="n">
        <f aca="false">N36-$F$55</f>
        <v>0.686</v>
      </c>
      <c r="O49" s="0" t="n">
        <f aca="false">O36-$F$55</f>
        <v>0.784</v>
      </c>
      <c r="P49" s="0" t="n">
        <f aca="false">IF(P36-$F$55&gt;0,P36-$F$55,0)</f>
        <v>0.001</v>
      </c>
      <c r="Q49" s="0" t="n">
        <f aca="false">IF(Q36-$F$55&gt;0,Q36-$F$55,0)</f>
        <v>0.041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F37-$F$55</f>
        <v>0.206</v>
      </c>
      <c r="G50" s="0" t="n">
        <f aca="false">G37-$F$55</f>
        <v>0.084</v>
      </c>
      <c r="H50" s="0" t="n">
        <f aca="false">H37-$F$55</f>
        <v>0.034</v>
      </c>
      <c r="I50" s="0" t="n">
        <f aca="false">I37-$F$55</f>
        <v>0.055</v>
      </c>
      <c r="J50" s="0" t="n">
        <f aca="false">J37-$F$55</f>
        <v>0.053</v>
      </c>
      <c r="K50" s="0" t="n">
        <f aca="false">K37-$F$55</f>
        <v>0.079</v>
      </c>
      <c r="L50" s="0" t="n">
        <f aca="false">L37-$F$55</f>
        <v>0.00799999999999999</v>
      </c>
      <c r="M50" s="0" t="n">
        <f aca="false">M37-$F$55</f>
        <v>0.01</v>
      </c>
      <c r="N50" s="0" t="n">
        <f aca="false">N37-$F$55</f>
        <v>0.365</v>
      </c>
      <c r="O50" s="0" t="n">
        <f aca="false">O37-$F$55</f>
        <v>0.307</v>
      </c>
      <c r="P50" s="0" t="n">
        <f aca="false">IF(P37-$F$55&gt;0,P37-$F$55,0)</f>
        <v>0</v>
      </c>
      <c r="Q50" s="0" t="n">
        <f aca="false">IF(Q37-$F$55&gt;0,Q37-$F$55,0)</f>
        <v>0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F38-$F$55</f>
        <v>0.135</v>
      </c>
      <c r="G51" s="0" t="n">
        <f aca="false">G38-$F$55</f>
        <v>0.043</v>
      </c>
      <c r="H51" s="0" t="n">
        <f aca="false">H38-$F$55</f>
        <v>0.034</v>
      </c>
      <c r="I51" s="0" t="n">
        <f aca="false">I38-$F$55</f>
        <v>0.04</v>
      </c>
      <c r="J51" s="0" t="n">
        <f aca="false">J38-$F$55</f>
        <v>0.022</v>
      </c>
      <c r="K51" s="0" t="n">
        <f aca="false">K38-$F$55</f>
        <v>0.094</v>
      </c>
      <c r="L51" s="0" t="n">
        <f aca="false">L38-$F$55</f>
        <v>0.011</v>
      </c>
      <c r="M51" s="0" t="n">
        <f aca="false">M38-$F$55</f>
        <v>0.048</v>
      </c>
      <c r="N51" s="0" t="n">
        <f aca="false">N38-$F$55</f>
        <v>0.365</v>
      </c>
      <c r="O51" s="0" t="n">
        <f aca="false">O38-$F$55</f>
        <v>0.248</v>
      </c>
      <c r="P51" s="0" t="n">
        <f aca="false">IF(P38-$F$55&gt;0,P38-$F$55,0)</f>
        <v>0</v>
      </c>
      <c r="Q51" s="0" t="n">
        <f aca="false">IF(Q38-$F$55&gt;0,Q38-$F$55,0)</f>
        <v>0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F39-$F$55</f>
        <v>0.077</v>
      </c>
      <c r="G52" s="0" t="n">
        <f aca="false">G39-$F$55</f>
        <v>0.02</v>
      </c>
      <c r="H52" s="0" t="n">
        <f aca="false">H39-$F$55</f>
        <v>0.019</v>
      </c>
      <c r="I52" s="0" t="n">
        <f aca="false">I39-$F$55</f>
        <v>0.031</v>
      </c>
      <c r="J52" s="0" t="n">
        <f aca="false">J39-$F$55</f>
        <v>0.019</v>
      </c>
      <c r="K52" s="0" t="n">
        <f aca="false">K39-$F$55</f>
        <v>0.025</v>
      </c>
      <c r="L52" s="0" t="n">
        <f aca="false">L39-$F$55</f>
        <v>-0.004</v>
      </c>
      <c r="M52" s="0" t="n">
        <f aca="false">M39-$F$55</f>
        <v>0.011</v>
      </c>
      <c r="N52" s="0" t="n">
        <f aca="false">N39-$F$55</f>
        <v>0.356</v>
      </c>
      <c r="O52" s="0" t="n">
        <f aca="false">O39-$F$55</f>
        <v>0.29</v>
      </c>
      <c r="P52" s="0" t="n">
        <f aca="false">IF(P39-$F$55&gt;0,P39-$F$55,0)</f>
        <v>0</v>
      </c>
      <c r="Q52" s="0" t="n">
        <f aca="false">IF(Q39-$F$55&gt;0,Q39-$F$55,0)</f>
        <v>0.019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F40-$F$55</f>
        <v>0.169</v>
      </c>
      <c r="G53" s="0" t="n">
        <f aca="false">G40-$F$55</f>
        <v>0.139</v>
      </c>
      <c r="H53" s="0" t="n">
        <f aca="false">H40-$F$55</f>
        <v>0.034</v>
      </c>
      <c r="I53" s="0" t="n">
        <f aca="false">I40-$F$55</f>
        <v>0.054</v>
      </c>
      <c r="J53" s="0" t="n">
        <f aca="false">J40-$F$55</f>
        <v>0.024</v>
      </c>
      <c r="K53" s="0" t="n">
        <f aca="false">K40-$F$55</f>
        <v>0.141</v>
      </c>
      <c r="L53" s="0" t="n">
        <f aca="false">L40-$F$55</f>
        <v>0.015</v>
      </c>
      <c r="M53" s="0" t="n">
        <f aca="false">M40-$F$55</f>
        <v>0.015</v>
      </c>
      <c r="N53" s="0" t="n">
        <f aca="false">N40-$F$55</f>
        <v>0.328</v>
      </c>
      <c r="O53" s="0" t="n">
        <f aca="false">O40-$F$55</f>
        <v>0.383</v>
      </c>
      <c r="P53" s="9"/>
      <c r="Q53" s="10"/>
    </row>
    <row r="55" customFormat="false" ht="13.8" hidden="false" customHeight="false" outlineLevel="0" collapsed="false">
      <c r="D55" s="11" t="n">
        <f aca="false">(1/B49*1.25)*D48</f>
        <v>8000</v>
      </c>
      <c r="E55" s="11"/>
      <c r="F55" s="12" t="n">
        <f aca="false">AVERAGE(P40:Q40)</f>
        <v>0.112</v>
      </c>
      <c r="G55" s="13" t="s">
        <v>54</v>
      </c>
      <c r="H55" s="14"/>
      <c r="I55" s="14"/>
      <c r="J55" s="14"/>
      <c r="K55" s="14"/>
      <c r="L55" s="14"/>
      <c r="M55" s="15"/>
      <c r="N55" s="16"/>
      <c r="O55" s="11"/>
      <c r="P55" s="11"/>
      <c r="Q55" s="14"/>
      <c r="R55" s="14"/>
    </row>
    <row r="56" customFormat="false" ht="13.8" hidden="false" customHeight="false" outlineLevel="0" collapsed="false">
      <c r="D56" s="0" t="n">
        <f aca="false">(1/B48*1.6)*D47</f>
        <v>2560</v>
      </c>
    </row>
    <row r="57" s="17" customFormat="true" ht="23.85" hidden="false" customHeight="false" outlineLevel="0" collapsed="false">
      <c r="A57" s="0"/>
      <c r="B57" s="0"/>
      <c r="C57" s="0"/>
      <c r="F57" s="18" t="s">
        <v>55</v>
      </c>
      <c r="G57" s="19" t="s">
        <v>56</v>
      </c>
      <c r="H57" s="18" t="s">
        <v>57</v>
      </c>
      <c r="I57" s="19" t="s">
        <v>58</v>
      </c>
      <c r="J57" s="18" t="s">
        <v>59</v>
      </c>
      <c r="K57" s="19" t="s">
        <v>60</v>
      </c>
      <c r="L57" s="18" t="s">
        <v>61</v>
      </c>
      <c r="M57" s="19" t="s">
        <v>62</v>
      </c>
      <c r="N57" s="18" t="s">
        <v>63</v>
      </c>
      <c r="O57" s="19" t="s">
        <v>64</v>
      </c>
      <c r="P57" s="18" t="s">
        <v>65</v>
      </c>
      <c r="Q57" s="19" t="s">
        <v>66</v>
      </c>
    </row>
    <row r="58" customFormat="false" ht="13.8" hidden="false" customHeight="false" outlineLevel="0" collapsed="false">
      <c r="F58" s="8" t="n">
        <f aca="false">AVERAGE(F46:G46)</f>
        <v>0.5275</v>
      </c>
      <c r="G58" s="20" t="n">
        <f aca="false">((F$70-F$73)/(1+($E46/F$72)^F$71))+F$73</f>
        <v>0.52042118226601</v>
      </c>
      <c r="H58" s="8" t="n">
        <f aca="false">AVERAGE(H46:I46)</f>
        <v>0.137</v>
      </c>
      <c r="I58" s="20" t="n">
        <f aca="false">((H$70-H$73)/(1+($E46/H$72)^H$71))+H$73</f>
        <v>0.243898265279687</v>
      </c>
      <c r="J58" s="8" t="n">
        <f aca="false">AVERAGE(J46:K46)</f>
        <v>0.16</v>
      </c>
      <c r="K58" s="20" t="n">
        <f aca="false">((J$70-J$73)/(1+($E46/J$72)^J$71))+J$73</f>
        <v>0.33770850162548</v>
      </c>
      <c r="L58" s="8" t="n">
        <f aca="false">AVERAGE(L46:M46)</f>
        <v>0.267</v>
      </c>
      <c r="M58" s="20" t="n">
        <f aca="false">((L$70-L$73)/(1+($E46/L$72)^L$71))+L$73</f>
        <v>0.264649653121903</v>
      </c>
      <c r="N58" s="8" t="n">
        <f aca="false">AVERAGE(N46:O46)</f>
        <v>1.7375</v>
      </c>
      <c r="O58" s="20" t="n">
        <f aca="false">((N$70-N$73)/(1+($E46/N$72)^N$71))+N$73</f>
        <v>1.70895371851372</v>
      </c>
      <c r="P58" s="8" t="n">
        <f aca="false">AVERAGE(P46:Q46)</f>
        <v>0.114</v>
      </c>
      <c r="Q58" s="20" t="n">
        <f aca="false">((P$70-P$73)/(1+($E46/P$72)^P$71))+P$73</f>
        <v>0.104640655264719</v>
      </c>
    </row>
    <row r="59" customFormat="false" ht="13.8" hidden="false" customHeight="false" outlineLevel="0" collapsed="false">
      <c r="F59" s="8" t="n">
        <f aca="false">AVERAGE(F47:G47)</f>
        <v>0.499</v>
      </c>
      <c r="G59" s="20" t="n">
        <f aca="false">((F$70-F$73)/(1+($E47/F$72)^F$71))+F$73</f>
        <v>0.50038679245283</v>
      </c>
      <c r="H59" s="8" t="n">
        <f aca="false">AVERAGE(H47:I47)</f>
        <v>0.1375</v>
      </c>
      <c r="I59" s="20" t="n">
        <f aca="false">((H$70-H$73)/(1+($E47/H$72)^H$71))+H$73</f>
        <v>0.243188760222715</v>
      </c>
      <c r="J59" s="8" t="n">
        <f aca="false">AVERAGE(J47:K47)</f>
        <v>0.268</v>
      </c>
      <c r="K59" s="20" t="n">
        <f aca="false">((J$70-J$73)/(1+($E47/J$72)^J$71))+J$73</f>
        <v>0.303023622097027</v>
      </c>
      <c r="L59" s="8" t="n">
        <f aca="false">AVERAGE(L47:M47)</f>
        <v>0.153</v>
      </c>
      <c r="M59" s="20" t="n">
        <f aca="false">((L$70-L$73)/(1+($E47/L$72)^L$71))+L$73</f>
        <v>0.257843629343629</v>
      </c>
      <c r="N59" s="8" t="n">
        <f aca="false">AVERAGE(N47:O47)</f>
        <v>1.566</v>
      </c>
      <c r="O59" s="20" t="n">
        <f aca="false">((N$70-N$73)/(1+($E47/N$72)^N$71))+N$73</f>
        <v>1.58030396395461</v>
      </c>
      <c r="P59" s="8" t="n">
        <f aca="false">AVERAGE(P47:Q47)</f>
        <v>0.038</v>
      </c>
      <c r="Q59" s="20" t="n">
        <f aca="false">((P$70-P$73)/(1+($E47/P$72)^P$71))+P$73</f>
        <v>0.0664513118459174</v>
      </c>
    </row>
    <row r="60" customFormat="false" ht="13.8" hidden="false" customHeight="false" outlineLevel="0" collapsed="false">
      <c r="F60" s="8" t="n">
        <f aca="false">AVERAGE(F48:G48)</f>
        <v>0.429</v>
      </c>
      <c r="G60" s="20" t="n">
        <f aca="false">((F$70-F$73)/(1+($E48/F$72)^F$71))+F$73</f>
        <v>0.434790322580645</v>
      </c>
      <c r="H60" s="8" t="n">
        <f aca="false">AVERAGE(H48:I48)</f>
        <v>0.244</v>
      </c>
      <c r="I60" s="20" t="n">
        <f aca="false">((H$70-H$73)/(1+($E48/H$72)^H$71))+H$73</f>
        <v>0.237674112293761</v>
      </c>
      <c r="J60" s="8" t="n">
        <f aca="false">AVERAGE(J48:K48)</f>
        <v>0.349</v>
      </c>
      <c r="K60" s="20" t="n">
        <f aca="false">((J$70-J$73)/(1+($E48/J$72)^J$71))+J$73</f>
        <v>0.210294398456346</v>
      </c>
      <c r="L60" s="8" t="n">
        <f aca="false">AVERAGE(L48:M48)</f>
        <v>0.2345</v>
      </c>
      <c r="M60" s="20" t="n">
        <f aca="false">((L$70-L$73)/(1+($E48/L$72)^L$71))+L$73</f>
        <v>0.233832167832168</v>
      </c>
      <c r="N60" s="8" t="n">
        <f aca="false">AVERAGE(N48:O48)</f>
        <v>0.8595</v>
      </c>
      <c r="O60" s="20" t="n">
        <f aca="false">((N$70-N$73)/(1+($E48/N$72)^N$71))+N$73</f>
        <v>1.12505681068316</v>
      </c>
      <c r="P60" s="8" t="n">
        <f aca="false">AVERAGE(P48:Q48)</f>
        <v>0</v>
      </c>
      <c r="Q60" s="20" t="n">
        <f aca="false">((P$70-P$73)/(1+($E48/P$72)^P$71))+P$73</f>
        <v>0.016953351755022</v>
      </c>
    </row>
    <row r="61" customFormat="false" ht="13.8" hidden="false" customHeight="false" outlineLevel="0" collapsed="false">
      <c r="F61" s="8" t="n">
        <f aca="false">AVERAGE(F49:G49)</f>
        <v>0.309</v>
      </c>
      <c r="G61" s="20" t="n">
        <f aca="false">((F$70-F$73)/(1+($E49/F$72)^F$71))+F$73</f>
        <v>0.292887755102041</v>
      </c>
      <c r="H61" s="8" t="n">
        <f aca="false">AVERAGE(H49:I49)</f>
        <v>0.2025</v>
      </c>
      <c r="I61" s="20" t="n">
        <f aca="false">((H$70-H$73)/(1+($E49/H$72)^H$71))+H$73</f>
        <v>0.201904496506532</v>
      </c>
      <c r="J61" s="8" t="n">
        <f aca="false">AVERAGE(J49:K49)</f>
        <v>0.0915</v>
      </c>
      <c r="K61" s="20" t="n">
        <f aca="false">((J$70-J$73)/(1+($E49/J$72)^J$71))+J$73</f>
        <v>0.101774604821109</v>
      </c>
      <c r="L61" s="8" t="n">
        <f aca="false">AVERAGE(L49:M49)</f>
        <v>0.165</v>
      </c>
      <c r="M61" s="20" t="n">
        <f aca="false">((L$70-L$73)/(1+($E49/L$72)^L$71))+L$73</f>
        <v>0.170695431472081</v>
      </c>
      <c r="N61" s="8" t="n">
        <f aca="false">AVERAGE(N49:O49)</f>
        <v>0.735</v>
      </c>
      <c r="O61" s="20" t="n">
        <f aca="false">((N$70-N$73)/(1+($E49/N$72)^N$71))+N$73</f>
        <v>0.5649791916964</v>
      </c>
      <c r="P61" s="8" t="n">
        <f aca="false">AVERAGE(P49:Q49)</f>
        <v>0.021</v>
      </c>
      <c r="Q61" s="20" t="n">
        <f aca="false">((P$70-P$73)/(1+($E49/P$72)^P$71))+P$73</f>
        <v>0.00243617477569771</v>
      </c>
    </row>
    <row r="62" customFormat="false" ht="13.8" hidden="false" customHeight="false" outlineLevel="0" collapsed="false">
      <c r="F62" s="8" t="n">
        <f aca="false">AVERAGE(F50:G50)</f>
        <v>0.145</v>
      </c>
      <c r="G62" s="20" t="n">
        <f aca="false">((F$70-F$73)/(1+($E50/F$72)^F$71))+F$73</f>
        <v>0.14746694214876</v>
      </c>
      <c r="H62" s="8" t="n">
        <f aca="false">AVERAGE(H50:I50)</f>
        <v>0.0445</v>
      </c>
      <c r="I62" s="20" t="n">
        <f aca="false">((H$70-H$73)/(1+($E50/H$72)^H$71))+H$73</f>
        <v>0.100422345132184</v>
      </c>
      <c r="J62" s="8" t="n">
        <f aca="false">AVERAGE(J50:K50)</f>
        <v>0.066</v>
      </c>
      <c r="K62" s="20" t="n">
        <f aca="false">((J$70-J$73)/(1+($E50/J$72)^J$71))+J$73</f>
        <v>0.0510396265745728</v>
      </c>
      <c r="L62" s="8" t="n">
        <f aca="false">AVERAGE(L50:M50)</f>
        <v>0.009</v>
      </c>
      <c r="M62" s="20" t="n">
        <f aca="false">((L$70-L$73)/(1+($E50/L$72)^L$71))+L$73</f>
        <v>0.0832518159806295</v>
      </c>
      <c r="N62" s="8" t="n">
        <f aca="false">AVERAGE(N50:O50)</f>
        <v>0.336</v>
      </c>
      <c r="O62" s="20" t="n">
        <f aca="false">((N$70-N$73)/(1+($E50/N$72)^N$71))+N$73</f>
        <v>0.356706034460629</v>
      </c>
      <c r="P62" s="8" t="n">
        <f aca="false">AVERAGE(P50:Q50)</f>
        <v>0</v>
      </c>
      <c r="Q62" s="20" t="n">
        <f aca="false">((P$70-P$73)/(1+($E50/P$72)^P$71))+P$73</f>
        <v>0.000310324515044253</v>
      </c>
    </row>
    <row r="63" customFormat="false" ht="13.8" hidden="false" customHeight="false" outlineLevel="0" collapsed="false">
      <c r="F63" s="8" t="n">
        <f aca="false">AVERAGE(F51:G51)</f>
        <v>0.089</v>
      </c>
      <c r="G63" s="20" t="n">
        <f aca="false">((F$70-F$73)/(1+($E51/F$72)^F$71))+F$73</f>
        <v>0.077778728606357</v>
      </c>
      <c r="H63" s="8" t="n">
        <f aca="false">AVERAGE(H51:I51)</f>
        <v>0.037</v>
      </c>
      <c r="I63" s="20" t="n">
        <f aca="false">((H$70-H$73)/(1+($E51/H$72)^H$71))+H$73</f>
        <v>0.0384942038002955</v>
      </c>
      <c r="J63" s="8" t="n">
        <f aca="false">AVERAGE(J51:K51)</f>
        <v>0.058</v>
      </c>
      <c r="K63" s="20" t="n">
        <f aca="false">((J$70-J$73)/(1+($E51/J$72)^J$71))+J$73</f>
        <v>0.0371096513456469</v>
      </c>
      <c r="L63" s="8" t="n">
        <f aca="false">AVERAGE(L51:M51)</f>
        <v>0.0295</v>
      </c>
      <c r="M63" s="20" t="n">
        <f aca="false">((L$70-L$73)/(1+($E51/L$72)^L$71))+L$73</f>
        <v>0.0292928739232576</v>
      </c>
      <c r="N63" s="8" t="n">
        <f aca="false">AVERAGE(N51:O51)</f>
        <v>0.3065</v>
      </c>
      <c r="O63" s="20" t="n">
        <f aca="false">((N$70-N$73)/(1+($E51/N$72)^N$71))+N$73</f>
        <v>0.315030842216188</v>
      </c>
      <c r="P63" s="8" t="n">
        <f aca="false">AVERAGE(P51:Q51)</f>
        <v>0</v>
      </c>
      <c r="Q63" s="20" t="n">
        <f aca="false">((P$70-P$73)/(1+($E51/P$72)^P$71))+P$73</f>
        <v>3.88831793217211E-005</v>
      </c>
    </row>
    <row r="64" customFormat="false" ht="13.8" hidden="false" customHeight="false" outlineLevel="0" collapsed="false">
      <c r="F64" s="8" t="n">
        <f aca="false">AVERAGE(F52:G52)</f>
        <v>0.0485</v>
      </c>
      <c r="G64" s="20" t="n">
        <f aca="false">((F$70-F$73)/(1+($E52/F$72)^F$71))+F$73</f>
        <v>0.0561713645099295</v>
      </c>
      <c r="H64" s="8" t="n">
        <f aca="false">AVERAGE(H52:I52)</f>
        <v>0.025</v>
      </c>
      <c r="I64" s="20" t="n">
        <f aca="false">((H$70-H$73)/(1+($E52/H$72)^H$71))+H$73</f>
        <v>0.0267829009314726</v>
      </c>
      <c r="J64" s="8" t="n">
        <f aca="false">AVERAGE(J52:K52)</f>
        <v>0.022</v>
      </c>
      <c r="K64" s="20" t="n">
        <f aca="false">((J$70-J$73)/(1+($E52/J$72)^J$71))+J$73</f>
        <v>0.0339036088621319</v>
      </c>
      <c r="L64" s="8" t="n">
        <f aca="false">AVERAGE(L52:M52)</f>
        <v>0.0035</v>
      </c>
      <c r="M64" s="20" t="n">
        <f aca="false">((L$70-L$73)/(1+($E52/L$72)^L$71))+L$73</f>
        <v>0.010459116839214</v>
      </c>
      <c r="N64" s="8" t="n">
        <f aca="false">AVERAGE(N52:O52)</f>
        <v>0.323</v>
      </c>
      <c r="O64" s="20" t="n">
        <f aca="false">((N$70-N$73)/(1+($E52/N$72)^N$71))+N$73</f>
        <v>0.307914103889813</v>
      </c>
      <c r="P64" s="8" t="n">
        <f aca="false">AVERAGE(P52:Q52)</f>
        <v>0.0095</v>
      </c>
      <c r="Q64" s="20" t="n">
        <f aca="false">((P$70-P$73)/(1+($E52/P$72)^P$71))+P$73</f>
        <v>4.86184841177809E-006</v>
      </c>
    </row>
    <row r="65" customFormat="false" ht="13.8" hidden="false" customHeight="false" outlineLevel="0" collapsed="false">
      <c r="F65" s="8" t="n">
        <f aca="false">AVERAGE(F53:G53)</f>
        <v>0.154</v>
      </c>
      <c r="G65" s="20" t="n">
        <f aca="false">((F$70-F$73)/(1+($E53/F$72)^F$71))+F$73</f>
        <v>0.0504411573999027</v>
      </c>
      <c r="H65" s="8" t="n">
        <f aca="false">AVERAGE(H53:I53)</f>
        <v>0.044</v>
      </c>
      <c r="I65" s="20" t="n">
        <f aca="false">((H$70-H$73)/(1+($E53/H$72)^H$71))+H$73</f>
        <v>0.0252244615599674</v>
      </c>
      <c r="J65" s="8" t="n">
        <f aca="false">AVERAGE(J53:K53)</f>
        <v>0.0825</v>
      </c>
      <c r="K65" s="20" t="n">
        <f aca="false">((J$70-J$73)/(1+($E53/J$72)^J$71))+J$73</f>
        <v>0.0331971002501445</v>
      </c>
      <c r="L65" s="8" t="n">
        <f aca="false">AVERAGE(L53:M53)</f>
        <v>0.015</v>
      </c>
      <c r="M65" s="20" t="n">
        <f aca="false">((L$70-L$73)/(1+($E53/L$72)^L$71))+L$73</f>
        <v>0.00527493668157569</v>
      </c>
      <c r="N65" s="8" t="n">
        <f aca="false">AVERAGE(N53:O53)</f>
        <v>0.3555</v>
      </c>
      <c r="O65" s="20" t="n">
        <f aca="false">((N$70-N$73)/(1+($E53/N$72)^N$71))+N$73</f>
        <v>0.306733432787807</v>
      </c>
      <c r="P65" s="8"/>
      <c r="Q65" s="20"/>
    </row>
    <row r="66" customFormat="false" ht="13.8" hidden="false" customHeight="false" outlineLevel="0" collapsed="false">
      <c r="F66" s="8"/>
      <c r="G66" s="20"/>
      <c r="H66" s="8"/>
      <c r="I66" s="20"/>
      <c r="J66" s="8"/>
      <c r="K66" s="20"/>
      <c r="L66" s="8"/>
      <c r="M66" s="20"/>
      <c r="N66" s="8"/>
      <c r="O66" s="20"/>
      <c r="P66" s="8"/>
      <c r="Q66" s="20"/>
    </row>
    <row r="67" customFormat="false" ht="13.8" hidden="false" customHeight="false" outlineLevel="0" collapsed="false">
      <c r="E67" s="0" t="s">
        <v>67</v>
      </c>
      <c r="F67" s="8" t="n">
        <v>0.09</v>
      </c>
      <c r="G67" s="22" t="n">
        <f aca="false">1/(F$72*((((F$70-F$73)/(F$67-F$73))-1)^(1/F$71)))</f>
        <v>70281.124497992</v>
      </c>
      <c r="H67" s="8" t="n">
        <v>0.09</v>
      </c>
      <c r="I67" s="22" t="n">
        <f aca="false">1/(H$72*((((H$70-H$73)/(H$67-H$73))-1)^(1/H$71)))</f>
        <v>29620.132192352</v>
      </c>
      <c r="J67" s="8" t="n">
        <v>0.09</v>
      </c>
      <c r="K67" s="22" t="n">
        <f aca="false">1/(J$72*((((J$70-J$73)/(J$67-J$73))-1)^(1/J$71)))</f>
        <v>7919.34026319771</v>
      </c>
      <c r="L67" s="8" t="n">
        <v>0.09</v>
      </c>
      <c r="M67" s="22" t="n">
        <f aca="false">1/(L$72*((((L$70-L$73)/(L$67-L$73))-1)^(1/L$71)))</f>
        <v>22736.0308285164</v>
      </c>
      <c r="N67" s="8"/>
      <c r="O67" s="20"/>
      <c r="P67" s="8" t="n">
        <v>0.03</v>
      </c>
      <c r="Q67" s="22" t="n">
        <f aca="false">1/(P$72*((((P$70-P$73)/(P$67-P$73))-1)^(1/P$71)))</f>
        <v>993.288388379269</v>
      </c>
    </row>
    <row r="68" customFormat="false" ht="13.8" hidden="false" customHeight="false" outlineLevel="0" collapsed="false">
      <c r="E68" s="0" t="s">
        <v>68</v>
      </c>
      <c r="F68" s="8"/>
      <c r="G68" s="23" t="n">
        <f aca="false">G67/$Q$67</f>
        <v>70.7560113661134</v>
      </c>
      <c r="H68" s="8"/>
      <c r="I68" s="23" t="n">
        <f aca="false">I67/$Q$67</f>
        <v>29.8202742918224</v>
      </c>
      <c r="J68" s="8"/>
      <c r="K68" s="23" t="n">
        <f aca="false">K67/$Q$67</f>
        <v>7.97285094223195</v>
      </c>
      <c r="L68" s="8"/>
      <c r="M68" s="23" t="n">
        <f aca="false">M67/$Q$67</f>
        <v>22.8896573185703</v>
      </c>
      <c r="N68" s="8"/>
      <c r="O68" s="22"/>
      <c r="P68" s="8"/>
      <c r="Q68" s="22"/>
    </row>
    <row r="69" s="17" customFormat="true" ht="23.85" hidden="false" customHeight="false" outlineLevel="0" collapsed="false">
      <c r="A69" s="0"/>
      <c r="D69" s="24" t="s">
        <v>69</v>
      </c>
      <c r="F69" s="25"/>
      <c r="G69" s="26" t="s">
        <v>70</v>
      </c>
      <c r="H69" s="25"/>
      <c r="I69" s="26" t="s">
        <v>70</v>
      </c>
      <c r="J69" s="25"/>
      <c r="K69" s="26" t="s">
        <v>70</v>
      </c>
      <c r="L69" s="25"/>
      <c r="M69" s="26" t="s">
        <v>70</v>
      </c>
      <c r="N69" s="25"/>
      <c r="O69" s="26" t="s">
        <v>70</v>
      </c>
      <c r="P69" s="25"/>
      <c r="Q69" s="26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0.5275</v>
      </c>
      <c r="G70" s="20" t="n">
        <f aca="false">MAX(F58:F65)</f>
        <v>0.5275</v>
      </c>
      <c r="H70" s="0" t="n">
        <f aca="false">I70</f>
        <v>0.244</v>
      </c>
      <c r="I70" s="20" t="n">
        <f aca="false">MAX(H58:H65)</f>
        <v>0.244</v>
      </c>
      <c r="J70" s="0" t="n">
        <f aca="false">K70</f>
        <v>0.349</v>
      </c>
      <c r="K70" s="20" t="n">
        <f aca="false">MAX(J58:J65)</f>
        <v>0.349</v>
      </c>
      <c r="L70" s="0" t="n">
        <f aca="false">M70</f>
        <v>0.267</v>
      </c>
      <c r="M70" s="20" t="n">
        <f aca="false">MAX(L58:L65)</f>
        <v>0.267</v>
      </c>
      <c r="N70" s="0" t="n">
        <f aca="false">O70</f>
        <v>1.7375</v>
      </c>
      <c r="O70" s="20" t="n">
        <f aca="false">MAX(N58:N65)</f>
        <v>1.7375</v>
      </c>
      <c r="P70" s="0" t="n">
        <f aca="false">Q70</f>
        <v>0.114</v>
      </c>
      <c r="Q70" s="20" t="n">
        <f aca="false">MAX(P58:P65)</f>
        <v>0.114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-1</v>
      </c>
      <c r="G71" s="20" t="n">
        <v>-2</v>
      </c>
      <c r="H71" s="0" t="n">
        <v>-1.5</v>
      </c>
      <c r="I71" s="20" t="n">
        <v>-2</v>
      </c>
      <c r="J71" s="0" t="n">
        <v>-1.1</v>
      </c>
      <c r="K71" s="20" t="n">
        <v>-2</v>
      </c>
      <c r="L71" s="0" t="n">
        <v>-1</v>
      </c>
      <c r="M71" s="20" t="n">
        <v>-2</v>
      </c>
      <c r="N71" s="0" t="n">
        <v>-1.3</v>
      </c>
      <c r="O71" s="20" t="n">
        <v>-2</v>
      </c>
      <c r="P71" s="0" t="n">
        <v>-1.5</v>
      </c>
      <c r="Q71" s="20" t="n">
        <v>-2</v>
      </c>
    </row>
    <row r="72" customFormat="false" ht="13.8" hidden="false" customHeight="false" outlineLevel="0" collapsed="false">
      <c r="D72" s="0" t="s">
        <v>75</v>
      </c>
      <c r="F72" s="0" t="n">
        <v>0.00015</v>
      </c>
      <c r="G72" s="20" t="n">
        <v>0.002</v>
      </c>
      <c r="H72" s="0" t="n">
        <v>6E-005</v>
      </c>
      <c r="I72" s="20" t="n">
        <v>0.002</v>
      </c>
      <c r="J72" s="0" t="n">
        <v>0.0005</v>
      </c>
      <c r="K72" s="20" t="n">
        <v>0.002</v>
      </c>
      <c r="L72" s="0" t="n">
        <v>9E-005</v>
      </c>
      <c r="M72" s="20" t="n">
        <v>0.002</v>
      </c>
      <c r="N72" s="0" t="n">
        <v>0.0005</v>
      </c>
      <c r="O72" s="20" t="n">
        <v>0.002</v>
      </c>
      <c r="P72" s="0" t="n">
        <v>0.002</v>
      </c>
      <c r="Q72" s="2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</f>
        <v>0.0485</v>
      </c>
      <c r="G73" s="20" t="n">
        <f aca="false">MIN(F58:F65)</f>
        <v>0.0485</v>
      </c>
      <c r="H73" s="0" t="n">
        <f aca="false">I73</f>
        <v>0.025</v>
      </c>
      <c r="I73" s="20" t="n">
        <f aca="false">MIN(H58:H65)</f>
        <v>0.025</v>
      </c>
      <c r="J73" s="0" t="n">
        <f aca="false">K73*1.5</f>
        <v>0.033</v>
      </c>
      <c r="K73" s="20" t="n">
        <f aca="false">MIN(J58:J65)</f>
        <v>0.022</v>
      </c>
      <c r="L73" s="0" t="n">
        <f aca="false">M73</f>
        <v>0.0035</v>
      </c>
      <c r="M73" s="20" t="n">
        <f aca="false">MIN(L58:L65)</f>
        <v>0.0035</v>
      </c>
      <c r="N73" s="0" t="n">
        <f aca="false">O73</f>
        <v>0.3065</v>
      </c>
      <c r="O73" s="20" t="n">
        <f aca="false">MIN(N58:N65)</f>
        <v>0.3065</v>
      </c>
      <c r="P73" s="0" t="n">
        <v>0</v>
      </c>
      <c r="Q73" s="20" t="n">
        <f aca="false">MIN(P58:P65)</f>
        <v>0</v>
      </c>
    </row>
    <row r="74" customFormat="false" ht="13.8" hidden="false" customHeight="false" outlineLevel="0" collapsed="false">
      <c r="F74" s="8"/>
      <c r="G74" s="20"/>
      <c r="H74" s="8"/>
      <c r="I74" s="20"/>
      <c r="J74" s="8"/>
      <c r="K74" s="20"/>
      <c r="L74" s="8"/>
      <c r="M74" s="20"/>
      <c r="N74" s="8"/>
      <c r="O74" s="20"/>
      <c r="P74" s="8"/>
      <c r="Q74" s="20"/>
    </row>
    <row r="75" customFormat="false" ht="13.8" hidden="false" customHeight="false" outlineLevel="0" collapsed="false">
      <c r="F75" s="8"/>
      <c r="G75" s="20"/>
      <c r="H75" s="8"/>
      <c r="I75" s="20"/>
      <c r="J75" s="8"/>
      <c r="K75" s="20"/>
      <c r="L75" s="8"/>
      <c r="M75" s="20"/>
      <c r="N75" s="8"/>
      <c r="O75" s="20"/>
      <c r="P75" s="8"/>
      <c r="Q75" s="20"/>
    </row>
    <row r="76" customFormat="false" ht="13.8" hidden="false" customHeight="false" outlineLevel="0" collapsed="false">
      <c r="F76" s="8"/>
      <c r="G76" s="20"/>
      <c r="H76" s="8"/>
      <c r="I76" s="20"/>
      <c r="J76" s="8"/>
      <c r="K76" s="20"/>
      <c r="L76" s="8"/>
      <c r="M76" s="20"/>
      <c r="N76" s="8"/>
      <c r="O76" s="20"/>
      <c r="P76" s="8"/>
      <c r="Q76" s="20"/>
    </row>
    <row r="77" customFormat="false" ht="13.8" hidden="false" customHeight="false" outlineLevel="0" collapsed="false">
      <c r="F77" s="8"/>
      <c r="G77" s="27" t="s">
        <v>78</v>
      </c>
      <c r="H77" s="8"/>
      <c r="I77" s="27" t="s">
        <v>78</v>
      </c>
      <c r="J77" s="8"/>
      <c r="K77" s="27" t="s">
        <v>78</v>
      </c>
      <c r="L77" s="8"/>
      <c r="M77" s="27" t="s">
        <v>78</v>
      </c>
      <c r="N77" s="8"/>
      <c r="O77" s="27" t="s">
        <v>78</v>
      </c>
      <c r="P77" s="8"/>
      <c r="Q77" s="27" t="s">
        <v>78</v>
      </c>
    </row>
    <row r="78" customFormat="false" ht="13.8" hidden="false" customHeight="false" outlineLevel="0" collapsed="false">
      <c r="F78" s="8"/>
      <c r="G78" s="20" t="n">
        <f aca="false">(F58-G58)^2</f>
        <v>5.01096605110528E-005</v>
      </c>
      <c r="H78" s="8"/>
      <c r="I78" s="20" t="n">
        <f aca="false">(H58-I58)^2</f>
        <v>0.0114272391198063</v>
      </c>
      <c r="J78" s="8"/>
      <c r="K78" s="20" t="n">
        <f aca="false">(J58-K58)^2</f>
        <v>0.0315803115499732</v>
      </c>
      <c r="L78" s="8"/>
      <c r="M78" s="20" t="n">
        <f aca="false">(L58-M58)^2</f>
        <v>5.52413044738078E-006</v>
      </c>
      <c r="N78" s="8"/>
      <c r="O78" s="20" t="n">
        <f aca="false">(N58-O58)^2</f>
        <v>0.000814890186694098</v>
      </c>
      <c r="P78" s="8"/>
      <c r="Q78" s="20" t="n">
        <f aca="false">(P58-Q58)^2</f>
        <v>8.75973338738375E-005</v>
      </c>
    </row>
    <row r="79" customFormat="false" ht="13.8" hidden="false" customHeight="false" outlineLevel="0" collapsed="false">
      <c r="F79" s="8"/>
      <c r="G79" s="20" t="n">
        <f aca="false">(F59-G59)^2</f>
        <v>1.92319330722662E-006</v>
      </c>
      <c r="H79" s="8"/>
      <c r="I79" s="20" t="n">
        <f aca="false">(H59-I59)^2</f>
        <v>0.0111701140374145</v>
      </c>
      <c r="J79" s="8"/>
      <c r="K79" s="20" t="n">
        <f aca="false">(J59-K59)^2</f>
        <v>0.00122665410479536</v>
      </c>
      <c r="L79" s="8"/>
      <c r="M79" s="20" t="n">
        <f aca="false">(L59-M59)^2</f>
        <v>0.0109921866139443</v>
      </c>
      <c r="N79" s="8"/>
      <c r="O79" s="20" t="n">
        <f aca="false">(N59-O59)^2</f>
        <v>0.000204603384814664</v>
      </c>
      <c r="P79" s="8"/>
      <c r="Q79" s="20" t="n">
        <f aca="false">(P59-Q59)^2</f>
        <v>0.000809477145753638</v>
      </c>
    </row>
    <row r="80" customFormat="false" ht="13.8" hidden="false" customHeight="false" outlineLevel="0" collapsed="false">
      <c r="F80" s="8"/>
      <c r="G80" s="20" t="n">
        <f aca="false">(F60-G60)^2</f>
        <v>3.35278355879292E-005</v>
      </c>
      <c r="H80" s="8"/>
      <c r="I80" s="20" t="n">
        <f aca="false">(H60-I60)^2</f>
        <v>4.00168552719434E-005</v>
      </c>
      <c r="J80" s="8"/>
      <c r="K80" s="20" t="n">
        <f aca="false">(J60-K60)^2</f>
        <v>0.0192392438995869</v>
      </c>
      <c r="L80" s="8"/>
      <c r="M80" s="20" t="n">
        <f aca="false">(L60-M60)^2</f>
        <v>4.45999804391418E-007</v>
      </c>
      <c r="N80" s="8"/>
      <c r="O80" s="20" t="n">
        <f aca="false">(N60-O60)^2</f>
        <v>0.0705204197002091</v>
      </c>
      <c r="P80" s="8"/>
      <c r="Q80" s="20" t="n">
        <f aca="false">(P60-Q60)^2</f>
        <v>0.000287416135729507</v>
      </c>
    </row>
    <row r="81" customFormat="false" ht="13.8" hidden="false" customHeight="false" outlineLevel="0" collapsed="false">
      <c r="F81" s="8"/>
      <c r="G81" s="20" t="n">
        <f aca="false">(F61-G61)^2</f>
        <v>0.000259604435651812</v>
      </c>
      <c r="H81" s="8"/>
      <c r="I81" s="20" t="n">
        <f aca="false">(H61-I61)^2</f>
        <v>3.54624410733171E-007</v>
      </c>
      <c r="J81" s="8"/>
      <c r="K81" s="20" t="n">
        <f aca="false">(J61-K61)^2</f>
        <v>0.000105567504229961</v>
      </c>
      <c r="L81" s="8"/>
      <c r="M81" s="20" t="n">
        <f aca="false">(L61-M61)^2</f>
        <v>3.24379396531731E-005</v>
      </c>
      <c r="N81" s="8"/>
      <c r="O81" s="20" t="n">
        <f aca="false">(N61-O61)^2</f>
        <v>0.0289070752562094</v>
      </c>
      <c r="P81" s="8"/>
      <c r="Q81" s="20" t="n">
        <f aca="false">(P61-Q61)^2</f>
        <v>0.000344615606958442</v>
      </c>
    </row>
    <row r="82" customFormat="false" ht="13.8" hidden="false" customHeight="false" outlineLevel="0" collapsed="false">
      <c r="F82" s="8"/>
      <c r="G82" s="20" t="n">
        <f aca="false">(F62-G62)^2</f>
        <v>6.08580356533027E-006</v>
      </c>
      <c r="H82" s="8"/>
      <c r="I82" s="20" t="n">
        <f aca="false">(H62-I62)^2</f>
        <v>0.00312730868508312</v>
      </c>
      <c r="J82" s="8"/>
      <c r="K82" s="20" t="n">
        <f aca="false">(J62-K62)^2</f>
        <v>0.00022381277302823</v>
      </c>
      <c r="L82" s="8"/>
      <c r="M82" s="20" t="n">
        <f aca="false">(L62-M62)^2</f>
        <v>0.00551333217642127</v>
      </c>
      <c r="N82" s="8"/>
      <c r="O82" s="20" t="n">
        <f aca="false">(N62-O62)^2</f>
        <v>0.000428739863084759</v>
      </c>
      <c r="P82" s="8"/>
      <c r="Q82" s="20" t="n">
        <f aca="false">(P62-Q62)^2</f>
        <v>9.63013046374511E-008</v>
      </c>
    </row>
    <row r="83" customFormat="false" ht="13.8" hidden="false" customHeight="false" outlineLevel="0" collapsed="false">
      <c r="F83" s="8"/>
      <c r="G83" s="20" t="n">
        <f aca="false">(F63-G63)^2</f>
        <v>0.000125916931689791</v>
      </c>
      <c r="H83" s="8"/>
      <c r="I83" s="20" t="n">
        <f aca="false">(H63-I63)^2</f>
        <v>2.23264499681761E-006</v>
      </c>
      <c r="J83" s="8"/>
      <c r="K83" s="20" t="n">
        <f aca="false">(J63-K63)^2</f>
        <v>0.000436406666900431</v>
      </c>
      <c r="L83" s="8"/>
      <c r="M83" s="20" t="n">
        <f aca="false">(L63-M63)^2</f>
        <v>4.29012116666838E-008</v>
      </c>
      <c r="N83" s="8"/>
      <c r="O83" s="20" t="n">
        <f aca="false">(N63-O63)^2</f>
        <v>7.27752689175038E-005</v>
      </c>
      <c r="P83" s="8"/>
      <c r="Q83" s="20" t="n">
        <f aca="false">(P63-Q63)^2</f>
        <v>1.51190163416512E-009</v>
      </c>
    </row>
    <row r="84" customFormat="false" ht="13.8" hidden="false" customHeight="false" outlineLevel="0" collapsed="false">
      <c r="F84" s="8"/>
      <c r="G84" s="20" t="n">
        <f aca="false">(F64-G64)^2</f>
        <v>5.88498334442063E-005</v>
      </c>
      <c r="H84" s="8"/>
      <c r="I84" s="20" t="n">
        <f aca="false">(H64-I64)^2</f>
        <v>3.17873573144569E-006</v>
      </c>
      <c r="J84" s="8"/>
      <c r="K84" s="20" t="n">
        <f aca="false">(J64-K64)^2</f>
        <v>0.000141695903942624</v>
      </c>
      <c r="L84" s="8"/>
      <c r="M84" s="20" t="n">
        <f aca="false">(L64-M64)^2</f>
        <v>4.84293071818323E-005</v>
      </c>
      <c r="N84" s="8"/>
      <c r="O84" s="20" t="n">
        <f aca="false">(N64-O64)^2</f>
        <v>0.000227584261447352</v>
      </c>
      <c r="P84" s="8"/>
      <c r="Q84" s="20" t="n">
        <f aca="false">(P64-Q64)^2</f>
        <v>9.01576485177462E-005</v>
      </c>
    </row>
    <row r="85" customFormat="false" ht="13.8" hidden="false" customHeight="false" outlineLevel="0" collapsed="false">
      <c r="F85" s="28"/>
      <c r="G85" s="29" t="n">
        <f aca="false">(F65-G65)^2</f>
        <v>0.0107244338806717</v>
      </c>
      <c r="H85" s="28"/>
      <c r="I85" s="29" t="n">
        <f aca="false">(H65-I65)^2</f>
        <v>0.000352520843713141</v>
      </c>
      <c r="J85" s="28"/>
      <c r="K85" s="29" t="n">
        <f aca="false">(J65-K65)^2</f>
        <v>0.0024307759237443</v>
      </c>
      <c r="L85" s="28"/>
      <c r="M85" s="29" t="n">
        <f aca="false">(L65-M65)^2</f>
        <v>9.45768565473621E-005</v>
      </c>
      <c r="N85" s="28"/>
      <c r="O85" s="29" t="n">
        <f aca="false">(N65-O65)^2</f>
        <v>0.00237817807766131</v>
      </c>
      <c r="P85" s="28"/>
      <c r="Q85" s="29" t="n">
        <f aca="false">(P65-Q65)^2</f>
        <v>0</v>
      </c>
    </row>
    <row r="86" customFormat="false" ht="13.8" hidden="false" customHeight="false" outlineLevel="0" collapsed="false">
      <c r="G86" s="30" t="n">
        <f aca="false">SUM(G78:G85)</f>
        <v>0.0112604515744291</v>
      </c>
      <c r="I86" s="30" t="n">
        <f aca="false">SUM(I78:I85)</f>
        <v>0.026122965546428</v>
      </c>
      <c r="K86" s="30" t="n">
        <f aca="false">SUM(K78:K85)</f>
        <v>0.055384468326201</v>
      </c>
      <c r="M86" s="30" t="n">
        <f aca="false">SUM(M78:M85)</f>
        <v>0.0166869759252114</v>
      </c>
      <c r="O86" s="30" t="n">
        <f aca="false">SUM(O78:O85)</f>
        <v>0.103554265999038</v>
      </c>
      <c r="Q86" s="30" t="n">
        <f aca="false">SUM(Q78:Q85)</f>
        <v>0.00161936168403944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12249</TotalTime>
  <Application>LibreOffice/7.0.4.2$Linux_X86_64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2021-03-08T21:34:20Z</dcterms:created>
  <dc:creator>Brian</dc:creator>
  <dc:description/>
  <dc:language>en-US</dc:language>
  <cp:lastModifiedBy/>
  <dcterms:modified xsi:type="dcterms:W3CDTF">2021-04-25T14:25:57Z</dcterms:modified>
  <cp:revision>105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