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charts/chart78.xml" ContentType="application/vnd.openxmlformats-officedocument.drawingml.chart+xml"/>
  <Override PartName="/xl/charts/chart77.xml" ContentType="application/vnd.openxmlformats-officedocument.drawingml.chart+xml"/>
  <Override PartName="/xl/charts/chart76.xml" ContentType="application/vnd.openxmlformats-officedocument.drawingml.chart+xml"/>
  <Override PartName="/xl/charts/chart74.xml" ContentType="application/vnd.openxmlformats-officedocument.drawingml.chart+xml"/>
  <Override PartName="/xl/charts/chart73.xml" ContentType="application/vnd.openxmlformats-officedocument.drawingml.chart+xml"/>
  <Override PartName="/xl/charts/chart75.xml" ContentType="application/vnd.openxmlformats-officedocument.drawingml.chart+xml"/>
  <Override PartName="/xl/charts/chart69.xml" ContentType="application/vnd.openxmlformats-officedocument.drawingml.chart+xml"/>
  <Override PartName="/xl/charts/chart84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5.xml" ContentType="application/vnd.openxmlformats-officedocument.drawingml.chart+xml"/>
  <Override PartName="/xl/charts/chart79.xml" ContentType="application/vnd.openxmlformats-officedocument.drawingml.chart+xml"/>
  <Override PartName="/xl/charts/chart86.xml" ContentType="application/vnd.openxmlformats-officedocument.drawingml.chart+xml"/>
  <Override PartName="/xl/charts/chart81.xml" ContentType="application/vnd.openxmlformats-officedocument.drawingml.chart+xml"/>
  <Override PartName="/xl/charts/chart80.xml" ContentType="application/vnd.openxmlformats-officedocument.drawingml.chart+xml"/>
  <Override PartName="/xl/charts/chart71.xml" ContentType="application/vnd.openxmlformats-officedocument.drawingml.chart+xml"/>
  <Override PartName="/xl/charts/chart70.xml" ContentType="application/vnd.openxmlformats-officedocument.drawingml.chart+xml"/>
  <Override PartName="/xl/charts/chart72.xml" ContentType="application/vnd.openxmlformats-officedocument.drawingml.chart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media/image6.png" ContentType="image/png"/>
  <Override PartName="/xl/media/image7.png" ContentType="image/png"/>
  <Override PartName="/xl/media/image8.png" ContentType="image/png"/>
  <Override PartName="/xl/styles.xml" ContentType="application/vnd.openxmlformats-officedocument.spreadsheetml.styl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3.xml.rels" ContentType="application/vnd.openxmlformats-package.relationships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. scutulatus" sheetId="1" state="visible" r:id="rId2"/>
    <sheet name="C. atrox" sheetId="2" state="visible" r:id="rId3"/>
    <sheet name="B. atrox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<sst xmlns="http://schemas.openxmlformats.org/spreadsheetml/2006/main" count="346" uniqueCount="86">
  <si>
    <t xml:space="preserve">Base Info:</t>
  </si>
  <si>
    <t xml:space="preserve">File Name:cscutalutus</t>
  </si>
  <si>
    <t xml:space="preserve">Filter :450nm / Off</t>
  </si>
  <si>
    <t xml:space="preserve">Mode :Normal</t>
  </si>
  <si>
    <t xml:space="preserve">Shake :Off</t>
  </si>
  <si>
    <t xml:space="preserve">Speed :Slow</t>
  </si>
  <si>
    <t xml:space="preserve">Time :00 : 00 : 00</t>
  </si>
  <si>
    <t xml:space="preserve">Mode :First</t>
  </si>
  <si>
    <t xml:space="preserve">Pause Time :00 : 00 : 00</t>
  </si>
  <si>
    <t xml:space="preserve">Preprocess : Off</t>
  </si>
  <si>
    <t xml:space="preserve">Kinetic : Off</t>
  </si>
  <si>
    <t xml:space="preserve">Readings: 2</t>
  </si>
  <si>
    <t xml:space="preserve">Interval: 00 : 00 : 00</t>
  </si>
  <si>
    <t xml:space="preserve">Curves : On</t>
  </si>
  <si>
    <t xml:space="preserve">Interpret: Off</t>
  </si>
  <si>
    <t xml:space="preserve">Source: ABS</t>
  </si>
  <si>
    <t xml:space="preserve">Cutoff:</t>
  </si>
  <si>
    <t xml:space="preserve">NC Coef: 1.00</t>
  </si>
  <si>
    <t xml:space="preserve">PC Coef: 0.00</t>
  </si>
  <si>
    <t xml:space="preserve">Constant: 0.00</t>
  </si>
  <si>
    <t xml:space="preserve">Weak P: (+/- Cutoff%): 0.00</t>
  </si>
  <si>
    <t xml:space="preserve">Positive:  &gt;</t>
  </si>
  <si>
    <t xml:space="preserve">Quality: Off</t>
  </si>
  <si>
    <t xml:space="preserve">NO.</t>
  </si>
  <si>
    <t xml:space="preserve"> Target</t>
  </si>
  <si>
    <t xml:space="preserve"> SD</t>
  </si>
  <si>
    <t xml:space="preserve"> CV</t>
  </si>
  <si>
    <t xml:space="preserve"> Upper limit</t>
  </si>
  <si>
    <t xml:space="preserve"> Lower limit</t>
  </si>
  <si>
    <t xml:space="preserve"> </t>
  </si>
  <si>
    <t xml:space="preserve">Layout</t>
  </si>
  <si>
    <t xml:space="preserve">PASTE READINGS INTO THIS TABLE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</si>
  <si>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</si>
  <si>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</si>
  <si>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</si>
  <si>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</si>
  <si>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</si>
  <si>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</si>
  <si>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</si>
  <si>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H</t>
  </si>
  <si>
    <t xml:space="preserve">Absorbance data:</t>
  </si>
  <si>
    <t xml:space="preserve">Filter 1:450nm</t>
  </si>
  <si>
    <t xml:space="preserve">blank</t>
  </si>
  <si>
    <t xml:space="preserve">Readings: 1</t>
  </si>
  <si>
    <t xml:space="preserve">Dilution fraction</t>
  </si>
  <si>
    <t xml:space="preserve">Titer</t>
  </si>
  <si>
    <t xml:space="preserve">Dilution/titer</t>
  </si>
  <si>
    <t xml:space="preserve">Fraction</t>
  </si>
  <si>
    <t xml:space="preserve">TF</t>
  </si>
  <si>
    <t xml:space="preserve">BS</t>
  </si>
  <si>
    <t xml:space="preserve">RM</t>
  </si>
  <si>
    <t xml:space="preserve">DC</t>
  </si>
  <si>
    <t xml:space="preserve">CDC</t>
  </si>
  <si>
    <t xml:space="preserve">AV</t>
  </si>
  <si>
    <t xml:space="preserve">◄ Blank average</t>
  </si>
  <si>
    <t xml:space="preserve">Ave. TF</t>
  </si>
  <si>
    <t xml:space="preserve">Fit TF</t>
  </si>
  <si>
    <t xml:space="preserve">Ave. BS</t>
  </si>
  <si>
    <t xml:space="preserve">Fit BS</t>
  </si>
  <si>
    <t xml:space="preserve">Ave. RM</t>
  </si>
  <si>
    <t xml:space="preserve">Fit. RM</t>
  </si>
  <si>
    <t xml:space="preserve">Ave. DC</t>
  </si>
  <si>
    <t xml:space="preserve">Fit DC</t>
  </si>
  <si>
    <t xml:space="preserve">Ave. CTL</t>
  </si>
  <si>
    <t xml:space="preserve">Fit CTL</t>
  </si>
  <si>
    <t xml:space="preserve">Ave. AV</t>
  </si>
  <si>
    <t xml:space="preserve">Fit AV</t>
  </si>
  <si>
    <t xml:space="preserve">CTL σ </t>
  </si>
  <si>
    <t xml:space="preserve">CTL 3σ </t>
  </si>
  <si>
    <t xml:space="preserve">CTL +3σ </t>
  </si>
  <si>
    <t xml:space="preserve">y</t>
  </si>
  <si>
    <t xml:space="preserve">Divided by CTL</t>
  </si>
  <si>
    <t xml:space="preserve">Parms for sigmoid</t>
  </si>
  <si>
    <t xml:space="preserve">Range limits</t>
  </si>
  <si>
    <t xml:space="preserve">Max</t>
  </si>
  <si>
    <t xml:space="preserve">a</t>
  </si>
  <si>
    <t xml:space="preserve">Slope</t>
  </si>
  <si>
    <t xml:space="preserve">b</t>
  </si>
  <si>
    <t xml:space="preserve">c</t>
  </si>
  <si>
    <t xml:space="preserve">Min</t>
  </si>
  <si>
    <t xml:space="preserve">d</t>
  </si>
  <si>
    <t xml:space="preserve">Δ Fit</t>
  </si>
  <si>
    <t xml:space="preserve">File Name:catrox</t>
  </si>
  <si>
    <t xml:space="preserve">File Name:batrox</t>
  </si>
  <si>
    <t xml:space="preserve">Ave. neg CTL</t>
  </si>
  <si>
    <t xml:space="preserve">Fit neg CTL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</si>
</sst>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$-409]#,##0.00;[RED]\-[$$-409]#,##0.00"/>
    <numFmt numFmtId="166" formatCode="#,##0"/>
    <numFmt numFmtId="167" formatCode="0.00000000"/>
    <numFmt numFmtId="168" formatCode="General"/>
    <numFmt numFmtId="169" formatCode="0.000"/>
    <numFmt numFmtId="170" formatCode="0"/>
  </numFmts>
  <fonts count="1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595959"/>
      <name val="Calibri"/>
      <family val="2"/>
    </font>
    <font>
      <sz val="12"/>
      <color rgb="FF595959"/>
      <name val="Calibri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595959"/>
      </patternFill>
    </fill>
    <fill>
      <patternFill patternType="solid">
        <fgColor rgb="FFDDDDDD"/>
        <bgColor rgb="FFD9D9D9"/>
      </patternFill>
    </fill>
    <fill>
      <patternFill patternType="solid">
        <fgColor rgb="FFCC0000"/>
        <bgColor rgb="FFC000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3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6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4" fillId="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7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Error 8" xfId="24"/>
    <cellStyle name="Footnote 9" xfId="25"/>
    <cellStyle name="Heading 10" xfId="26"/>
    <cellStyle name="Heading1" xfId="27"/>
    <cellStyle name="Hyperlink 11" xfId="28"/>
    <cellStyle name="Result 12" xfId="29"/>
    <cellStyle name="Result2" xfId="30"/>
    <cellStyle name="Status 13" xfId="31"/>
    <cellStyle name="Text 14" xfId="32"/>
    <cellStyle name="Warning 15" xfId="33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420E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70AD47"/>
      <rgbColor rgb="FF003366"/>
      <rgbColor rgb="FF339966"/>
      <rgbColor rgb="FF003300"/>
      <rgbColor rgb="FF333300"/>
      <rgbColor rgb="FF9E480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148430873622"/>
          <c:y val="0.0771836794815142"/>
          <c:w val="0.7019508057676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scutulatus'!$H$58:$H$65</c:f>
              <c:numCache>
                <c:formatCode>General</c:formatCode>
                <c:ptCount val="8"/>
                <c:pt idx="0">
                  <c:v>1.5685</c:v>
                </c:pt>
                <c:pt idx="1">
                  <c:v>1.549</c:v>
                </c:pt>
                <c:pt idx="2">
                  <c:v>1.571</c:v>
                </c:pt>
                <c:pt idx="3">
                  <c:v>1.472</c:v>
                </c:pt>
                <c:pt idx="4">
                  <c:v>1.6835</c:v>
                </c:pt>
                <c:pt idx="5">
                  <c:v>1.7415</c:v>
                </c:pt>
                <c:pt idx="6">
                  <c:v>1.616</c:v>
                </c:pt>
                <c:pt idx="7">
                  <c:v>0.554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scutulatus'!$I$58:$I$65</c:f>
              <c:numCache>
                <c:formatCode>General</c:formatCode>
                <c:ptCount val="8"/>
                <c:pt idx="0">
                  <c:v>1.74149998679133</c:v>
                </c:pt>
                <c:pt idx="1">
                  <c:v>1.74149978866131</c:v>
                </c:pt>
                <c:pt idx="2">
                  <c:v>1.74149661858749</c:v>
                </c:pt>
                <c:pt idx="3">
                  <c:v>1.74144589908262</c:v>
                </c:pt>
                <c:pt idx="4">
                  <c:v>1.7406348158786</c:v>
                </c:pt>
                <c:pt idx="5">
                  <c:v>1.72776635191366</c:v>
                </c:pt>
                <c:pt idx="6">
                  <c:v>1.54640747652809</c:v>
                </c:pt>
                <c:pt idx="7">
                  <c:v>0.62451515932188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1.397</c:v>
                </c:pt>
                <c:pt idx="1">
                  <c:v>1.4</c:v>
                </c:pt>
                <c:pt idx="2">
                  <c:v>1.346</c:v>
                </c:pt>
                <c:pt idx="3">
                  <c:v>1.331</c:v>
                </c:pt>
                <c:pt idx="4">
                  <c:v>2.0605</c:v>
                </c:pt>
                <c:pt idx="5">
                  <c:v>0.418</c:v>
                </c:pt>
                <c:pt idx="6">
                  <c:v>0.04075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1.59999844075156</c:v>
                </c:pt>
                <c:pt idx="1">
                  <c:v>1.59997505239916</c:v>
                </c:pt>
                <c:pt idx="2">
                  <c:v>1.59960093416085</c:v>
                </c:pt>
                <c:pt idx="3">
                  <c:v>1.5936393651603</c:v>
                </c:pt>
                <c:pt idx="4">
                  <c:v>1.50409802390534</c:v>
                </c:pt>
                <c:pt idx="5">
                  <c:v>0.801888468868131</c:v>
                </c:pt>
                <c:pt idx="6">
                  <c:v>0.128460584154459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5541115"/>
        <c:axId val="62161636"/>
      </c:lineChart>
      <c:catAx>
        <c:axId val="65541115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2161636"/>
        <c:crosses val="autoZero"/>
        <c:auto val="1"/>
        <c:lblAlgn val="ctr"/>
        <c:lblOffset val="100"/>
        <c:noMultiLvlLbl val="0"/>
      </c:catAx>
      <c:valAx>
        <c:axId val="6216163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5541115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45971162002"/>
          <c:y val="0.0316688761231404"/>
          <c:w val="0.207481550598015"/>
          <c:h val="0.392899233942251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252054562399"/>
          <c:y val="0.0770477312905127"/>
          <c:w val="0.702024908921461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scutulatus'!$J$58:$J$65</c:f>
              <c:numCache>
                <c:formatCode>General</c:formatCode>
                <c:ptCount val="8"/>
                <c:pt idx="0">
                  <c:v>1.5225</c:v>
                </c:pt>
                <c:pt idx="1">
                  <c:v>1.436</c:v>
                </c:pt>
                <c:pt idx="2">
                  <c:v>1.43</c:v>
                </c:pt>
                <c:pt idx="3">
                  <c:v>1.364</c:v>
                </c:pt>
                <c:pt idx="4">
                  <c:v>2.643</c:v>
                </c:pt>
                <c:pt idx="5">
                  <c:v>0.897</c:v>
                </c:pt>
                <c:pt idx="6">
                  <c:v>0.196</c:v>
                </c:pt>
                <c:pt idx="7">
                  <c:v>0.0275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scutulatus'!$K$58:$K$65</c:f>
              <c:numCache>
                <c:formatCode>General</c:formatCode>
                <c:ptCount val="8"/>
                <c:pt idx="0">
                  <c:v>1.49996626705578</c:v>
                </c:pt>
                <c:pt idx="1">
                  <c:v>1.49973017918272</c:v>
                </c:pt>
                <c:pt idx="2">
                  <c:v>1.49784416470249</c:v>
                </c:pt>
                <c:pt idx="3">
                  <c:v>1.48292614640499</c:v>
                </c:pt>
                <c:pt idx="4">
                  <c:v>1.37354666902693</c:v>
                </c:pt>
                <c:pt idx="5">
                  <c:v>0.865251470439474</c:v>
                </c:pt>
                <c:pt idx="6">
                  <c:v>0.224243183751355</c:v>
                </c:pt>
                <c:pt idx="7">
                  <c:v>0.0399352309845603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1.397</c:v>
                </c:pt>
                <c:pt idx="1">
                  <c:v>1.4</c:v>
                </c:pt>
                <c:pt idx="2">
                  <c:v>1.346</c:v>
                </c:pt>
                <c:pt idx="3">
                  <c:v>1.331</c:v>
                </c:pt>
                <c:pt idx="4">
                  <c:v>2.0605</c:v>
                </c:pt>
                <c:pt idx="5">
                  <c:v>0.418</c:v>
                </c:pt>
                <c:pt idx="6">
                  <c:v>0.04075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1.59999844075156</c:v>
                </c:pt>
                <c:pt idx="1">
                  <c:v>1.59997505239916</c:v>
                </c:pt>
                <c:pt idx="2">
                  <c:v>1.59960093416085</c:v>
                </c:pt>
                <c:pt idx="3">
                  <c:v>1.5936393651603</c:v>
                </c:pt>
                <c:pt idx="4">
                  <c:v>1.50409802390534</c:v>
                </c:pt>
                <c:pt idx="5">
                  <c:v>0.801888468868131</c:v>
                </c:pt>
                <c:pt idx="6">
                  <c:v>0.128460584154459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4502408"/>
        <c:axId val="74411421"/>
      </c:lineChart>
      <c:catAx>
        <c:axId val="2450240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4411421"/>
        <c:crosses val="autoZero"/>
        <c:auto val="1"/>
        <c:lblAlgn val="ctr"/>
        <c:lblOffset val="100"/>
        <c:noMultiLvlLbl val="0"/>
      </c:catAx>
      <c:valAx>
        <c:axId val="7441142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450240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38100482928"/>
          <c:y val="0.0941367118444314"/>
          <c:w val="0.207676664972039"/>
          <c:h val="0.315161337851775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366494364884"/>
          <c:y val="0.0770477312905127"/>
          <c:w val="0.70205914752987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scutulatus'!$L$58:$L$65</c:f>
              <c:numCache>
                <c:formatCode>General</c:formatCode>
                <c:ptCount val="8"/>
                <c:pt idx="0">
                  <c:v>1.4915</c:v>
                </c:pt>
                <c:pt idx="1">
                  <c:v>1.465</c:v>
                </c:pt>
                <c:pt idx="2">
                  <c:v>1.358</c:v>
                </c:pt>
                <c:pt idx="3">
                  <c:v>1.2655</c:v>
                </c:pt>
                <c:pt idx="4">
                  <c:v>1.8735</c:v>
                </c:pt>
                <c:pt idx="5">
                  <c:v>1.724</c:v>
                </c:pt>
                <c:pt idx="6">
                  <c:v>0.647</c:v>
                </c:pt>
                <c:pt idx="7">
                  <c:v>0.193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scutulatus'!$M$58:$M$65</c:f>
              <c:numCache>
                <c:formatCode>General</c:formatCode>
                <c:ptCount val="8"/>
                <c:pt idx="0">
                  <c:v>1.87349971053338</c:v>
                </c:pt>
                <c:pt idx="1">
                  <c:v>1.87349536854519</c:v>
                </c:pt>
                <c:pt idx="2">
                  <c:v>1.87342589956849</c:v>
                </c:pt>
                <c:pt idx="3">
                  <c:v>1.8723151210556</c:v>
                </c:pt>
                <c:pt idx="4">
                  <c:v>1.85472636832936</c:v>
                </c:pt>
                <c:pt idx="5">
                  <c:v>1.61357960639628</c:v>
                </c:pt>
                <c:pt idx="6">
                  <c:v>0.555373659991435</c:v>
                </c:pt>
                <c:pt idx="7">
                  <c:v>0.105497841390384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1.397</c:v>
                </c:pt>
                <c:pt idx="1">
                  <c:v>1.4</c:v>
                </c:pt>
                <c:pt idx="2">
                  <c:v>1.346</c:v>
                </c:pt>
                <c:pt idx="3">
                  <c:v>1.331</c:v>
                </c:pt>
                <c:pt idx="4">
                  <c:v>2.0605</c:v>
                </c:pt>
                <c:pt idx="5">
                  <c:v>0.418</c:v>
                </c:pt>
                <c:pt idx="6">
                  <c:v>0.04075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1.59999844075156</c:v>
                </c:pt>
                <c:pt idx="1">
                  <c:v>1.59997505239916</c:v>
                </c:pt>
                <c:pt idx="2">
                  <c:v>1.59960093416085</c:v>
                </c:pt>
                <c:pt idx="3">
                  <c:v>1.5936393651603</c:v>
                </c:pt>
                <c:pt idx="4">
                  <c:v>1.50409802390534</c:v>
                </c:pt>
                <c:pt idx="5">
                  <c:v>0.801888468868131</c:v>
                </c:pt>
                <c:pt idx="6">
                  <c:v>0.128460584154459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819741"/>
        <c:axId val="5510823"/>
      </c:lineChart>
      <c:catAx>
        <c:axId val="2819741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510823"/>
        <c:crosses val="autoZero"/>
        <c:auto val="1"/>
        <c:lblAlgn val="ctr"/>
        <c:lblOffset val="100"/>
        <c:noMultiLvlLbl val="0"/>
      </c:catAx>
      <c:valAx>
        <c:axId val="5510823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819741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87272265062"/>
          <c:y val="0.0318208603417796"/>
          <c:w val="0.207542372881356"/>
          <c:h val="0.460439074701635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044578415556"/>
          <c:y val="0.0770477312905127"/>
          <c:w val="0.702131272819903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scutulatus'!$N$58:$N$65</c:f>
              <c:numCache>
                <c:formatCode>General</c:formatCode>
                <c:ptCount val="8"/>
                <c:pt idx="0">
                  <c:v>1.1335</c:v>
                </c:pt>
                <c:pt idx="1">
                  <c:v>0.8235</c:v>
                </c:pt>
                <c:pt idx="2">
                  <c:v>0.1955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0.00424999999999998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scutulatus'!$O$58:$O$65</c:f>
              <c:numCache>
                <c:formatCode>General</c:formatCode>
                <c:ptCount val="8"/>
                <c:pt idx="0">
                  <c:v>1.17640552696671</c:v>
                </c:pt>
                <c:pt idx="1">
                  <c:v>0.750712563480261</c:v>
                </c:pt>
                <c:pt idx="2">
                  <c:v>0.213262577120651</c:v>
                </c:pt>
                <c:pt idx="3">
                  <c:v>0.0356271597207521</c:v>
                </c:pt>
                <c:pt idx="4">
                  <c:v>0.00523855866787132</c:v>
                </c:pt>
                <c:pt idx="5">
                  <c:v>0.000754795303734669</c:v>
                </c:pt>
                <c:pt idx="6">
                  <c:v>0.000108432933019236</c:v>
                </c:pt>
                <c:pt idx="7">
                  <c:v>1.55707037407064E-005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1.397</c:v>
                </c:pt>
                <c:pt idx="1">
                  <c:v>1.4</c:v>
                </c:pt>
                <c:pt idx="2">
                  <c:v>1.346</c:v>
                </c:pt>
                <c:pt idx="3">
                  <c:v>1.331</c:v>
                </c:pt>
                <c:pt idx="4">
                  <c:v>2.0605</c:v>
                </c:pt>
                <c:pt idx="5">
                  <c:v>0.418</c:v>
                </c:pt>
                <c:pt idx="6">
                  <c:v>0.04075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1.59999844075156</c:v>
                </c:pt>
                <c:pt idx="1">
                  <c:v>1.59997505239916</c:v>
                </c:pt>
                <c:pt idx="2">
                  <c:v>1.59960093416085</c:v>
                </c:pt>
                <c:pt idx="3">
                  <c:v>1.5936393651603</c:v>
                </c:pt>
                <c:pt idx="4">
                  <c:v>1.50409802390534</c:v>
                </c:pt>
                <c:pt idx="5">
                  <c:v>0.801888468868131</c:v>
                </c:pt>
                <c:pt idx="6">
                  <c:v>0.128460584154459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972988"/>
        <c:axId val="12860139"/>
      </c:lineChart>
      <c:catAx>
        <c:axId val="897298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2860139"/>
        <c:crosses val="autoZero"/>
        <c:auto val="1"/>
        <c:lblAlgn val="ctr"/>
        <c:lblOffset val="100"/>
        <c:noMultiLvlLbl val="0"/>
      </c:catAx>
      <c:valAx>
        <c:axId val="1286013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97298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84257450964"/>
          <c:y val="0.0318208603417796"/>
          <c:w val="0.207540760869565"/>
          <c:h val="0.938559009871814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667144307123"/>
          <c:y val="0.02815801800864"/>
          <c:w val="0.701892650307481"/>
          <c:h val="0.854681725914745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scutulatus'!$F$58:$F$65</c:f>
              <c:numCache>
                <c:formatCode>General</c:formatCode>
                <c:ptCount val="8"/>
                <c:pt idx="0">
                  <c:v>1.45</c:v>
                </c:pt>
                <c:pt idx="1">
                  <c:v>1.179</c:v>
                </c:pt>
                <c:pt idx="2">
                  <c:v>1.5175</c:v>
                </c:pt>
                <c:pt idx="3">
                  <c:v>1.4585</c:v>
                </c:pt>
                <c:pt idx="4">
                  <c:v>1.7105</c:v>
                </c:pt>
                <c:pt idx="5">
                  <c:v>1.659</c:v>
                </c:pt>
                <c:pt idx="6">
                  <c:v>1.812</c:v>
                </c:pt>
                <c:pt idx="7">
                  <c:v>0.715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'C. scutulatus'!$G$57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scutulatus'!$G$58:$G$65</c:f>
              <c:numCache>
                <c:formatCode>General</c:formatCode>
                <c:ptCount val="8"/>
                <c:pt idx="0">
                  <c:v>1.81199998426333</c:v>
                </c:pt>
                <c:pt idx="1">
                  <c:v>1.81199974821337</c:v>
                </c:pt>
                <c:pt idx="2">
                  <c:v>1.81199597142365</c:v>
                </c:pt>
                <c:pt idx="3">
                  <c:v>1.8119355452534</c:v>
                </c:pt>
                <c:pt idx="4">
                  <c:v>1.81096935725536</c:v>
                </c:pt>
                <c:pt idx="5">
                  <c:v>1.79567014000606</c:v>
                </c:pt>
                <c:pt idx="6">
                  <c:v>1.58591355537482</c:v>
                </c:pt>
                <c:pt idx="7">
                  <c:v>0.665454730321431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'C. scutulatus'!$H$57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scutulatus'!$H$58:$H$65</c:f>
              <c:numCache>
                <c:formatCode>General</c:formatCode>
                <c:ptCount val="8"/>
                <c:pt idx="0">
                  <c:v>1.5685</c:v>
                </c:pt>
                <c:pt idx="1">
                  <c:v>1.549</c:v>
                </c:pt>
                <c:pt idx="2">
                  <c:v>1.571</c:v>
                </c:pt>
                <c:pt idx="3">
                  <c:v>1.472</c:v>
                </c:pt>
                <c:pt idx="4">
                  <c:v>1.6835</c:v>
                </c:pt>
                <c:pt idx="5">
                  <c:v>1.7415</c:v>
                </c:pt>
                <c:pt idx="6">
                  <c:v>1.616</c:v>
                </c:pt>
                <c:pt idx="7">
                  <c:v>0.554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'C. scutulatus'!$I$57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scutulatus'!$I$58:$I$65</c:f>
              <c:numCache>
                <c:formatCode>General</c:formatCode>
                <c:ptCount val="8"/>
                <c:pt idx="0">
                  <c:v>1.74149998679133</c:v>
                </c:pt>
                <c:pt idx="1">
                  <c:v>1.74149978866131</c:v>
                </c:pt>
                <c:pt idx="2">
                  <c:v>1.74149661858749</c:v>
                </c:pt>
                <c:pt idx="3">
                  <c:v>1.74144589908262</c:v>
                </c:pt>
                <c:pt idx="4">
                  <c:v>1.7406348158786</c:v>
                </c:pt>
                <c:pt idx="5">
                  <c:v>1.72776635191366</c:v>
                </c:pt>
                <c:pt idx="6">
                  <c:v>1.54640747652809</c:v>
                </c:pt>
                <c:pt idx="7">
                  <c:v>0.62451515932188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'C. scutulatus'!$J$57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scutulatus'!$J$58:$J$65</c:f>
              <c:numCache>
                <c:formatCode>General</c:formatCode>
                <c:ptCount val="8"/>
                <c:pt idx="0">
                  <c:v>1.5225</c:v>
                </c:pt>
                <c:pt idx="1">
                  <c:v>1.436</c:v>
                </c:pt>
                <c:pt idx="2">
                  <c:v>1.43</c:v>
                </c:pt>
                <c:pt idx="3">
                  <c:v>1.364</c:v>
                </c:pt>
                <c:pt idx="4">
                  <c:v>2.643</c:v>
                </c:pt>
                <c:pt idx="5">
                  <c:v>0.897</c:v>
                </c:pt>
                <c:pt idx="6">
                  <c:v>0.196</c:v>
                </c:pt>
                <c:pt idx="7">
                  <c:v>0.0275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'C. scutulatus'!$K$57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scutulatus'!$K$58:$K$65</c:f>
              <c:numCache>
                <c:formatCode>General</c:formatCode>
                <c:ptCount val="8"/>
                <c:pt idx="0">
                  <c:v>1.49996626705578</c:v>
                </c:pt>
                <c:pt idx="1">
                  <c:v>1.49973017918272</c:v>
                </c:pt>
                <c:pt idx="2">
                  <c:v>1.49784416470249</c:v>
                </c:pt>
                <c:pt idx="3">
                  <c:v>1.48292614640499</c:v>
                </c:pt>
                <c:pt idx="4">
                  <c:v>1.37354666902693</c:v>
                </c:pt>
                <c:pt idx="5">
                  <c:v>0.865251470439474</c:v>
                </c:pt>
                <c:pt idx="6">
                  <c:v>0.224243183751355</c:v>
                </c:pt>
                <c:pt idx="7">
                  <c:v>0.0399352309845603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'C. scutulatus'!$L$57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scutulatus'!$L$58:$L$65</c:f>
              <c:numCache>
                <c:formatCode>General</c:formatCode>
                <c:ptCount val="8"/>
                <c:pt idx="0">
                  <c:v>1.4915</c:v>
                </c:pt>
                <c:pt idx="1">
                  <c:v>1.465</c:v>
                </c:pt>
                <c:pt idx="2">
                  <c:v>1.358</c:v>
                </c:pt>
                <c:pt idx="3">
                  <c:v>1.2655</c:v>
                </c:pt>
                <c:pt idx="4">
                  <c:v>1.8735</c:v>
                </c:pt>
                <c:pt idx="5">
                  <c:v>1.724</c:v>
                </c:pt>
                <c:pt idx="6">
                  <c:v>0.647</c:v>
                </c:pt>
                <c:pt idx="7">
                  <c:v>0.193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'C. scutulatus'!$M$57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scutulatus'!$M$58:$M$65</c:f>
              <c:numCache>
                <c:formatCode>General</c:formatCode>
                <c:ptCount val="8"/>
                <c:pt idx="0">
                  <c:v>1.87349971053338</c:v>
                </c:pt>
                <c:pt idx="1">
                  <c:v>1.87349536854519</c:v>
                </c:pt>
                <c:pt idx="2">
                  <c:v>1.87342589956849</c:v>
                </c:pt>
                <c:pt idx="3">
                  <c:v>1.8723151210556</c:v>
                </c:pt>
                <c:pt idx="4">
                  <c:v>1.85472636832936</c:v>
                </c:pt>
                <c:pt idx="5">
                  <c:v>1.61357960639628</c:v>
                </c:pt>
                <c:pt idx="6">
                  <c:v>0.555373659991435</c:v>
                </c:pt>
                <c:pt idx="7">
                  <c:v>0.105497841390384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'C. scutulatus'!$N$57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scutulatus'!$N$58:$N$65</c:f>
              <c:numCache>
                <c:formatCode>General</c:formatCode>
                <c:ptCount val="8"/>
                <c:pt idx="0">
                  <c:v>1.1335</c:v>
                </c:pt>
                <c:pt idx="1">
                  <c:v>0.8235</c:v>
                </c:pt>
                <c:pt idx="2">
                  <c:v>0.1955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0.00424999999999998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'C. scutulatus'!$O$57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scutulatus'!$O$58:$O$65</c:f>
              <c:numCache>
                <c:formatCode>General</c:formatCode>
                <c:ptCount val="8"/>
                <c:pt idx="0">
                  <c:v>1.17640552696671</c:v>
                </c:pt>
                <c:pt idx="1">
                  <c:v>0.750712563480261</c:v>
                </c:pt>
                <c:pt idx="2">
                  <c:v>0.213262577120651</c:v>
                </c:pt>
                <c:pt idx="3">
                  <c:v>0.0356271597207521</c:v>
                </c:pt>
                <c:pt idx="4">
                  <c:v>0.00523855866787132</c:v>
                </c:pt>
                <c:pt idx="5">
                  <c:v>0.000754795303734669</c:v>
                </c:pt>
                <c:pt idx="6">
                  <c:v>0.000108432933019236</c:v>
                </c:pt>
                <c:pt idx="7">
                  <c:v>1.55707037407064E-005</c:v>
                </c:pt>
              </c:numCache>
            </c:numRef>
          </c:val>
          <c:smooth val="1"/>
        </c:ser>
        <c:ser>
          <c:idx val="10"/>
          <c:order val="10"/>
          <c:tx>
            <c:strRef>
              <c:f>'C. scutulatus'!$P$57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1.397</c:v>
                </c:pt>
                <c:pt idx="1">
                  <c:v>1.4</c:v>
                </c:pt>
                <c:pt idx="2">
                  <c:v>1.346</c:v>
                </c:pt>
                <c:pt idx="3">
                  <c:v>1.331</c:v>
                </c:pt>
                <c:pt idx="4">
                  <c:v>2.0605</c:v>
                </c:pt>
                <c:pt idx="5">
                  <c:v>0.418</c:v>
                </c:pt>
                <c:pt idx="6">
                  <c:v>0.04075</c:v>
                </c:pt>
              </c:numCache>
            </c:numRef>
          </c:val>
          <c:smooth val="1"/>
        </c:ser>
        <c:ser>
          <c:idx val="11"/>
          <c:order val="11"/>
          <c:tx>
            <c:strRef>
              <c:f>'C. scutulatus'!$Q$57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1.59999844075156</c:v>
                </c:pt>
                <c:pt idx="1">
                  <c:v>1.59997505239916</c:v>
                </c:pt>
                <c:pt idx="2">
                  <c:v>1.59960093416085</c:v>
                </c:pt>
                <c:pt idx="3">
                  <c:v>1.5936393651603</c:v>
                </c:pt>
                <c:pt idx="4">
                  <c:v>1.50409802390534</c:v>
                </c:pt>
                <c:pt idx="5">
                  <c:v>0.801888468868131</c:v>
                </c:pt>
                <c:pt idx="6">
                  <c:v>0.128460584154459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40965093"/>
        <c:axId val="24574693"/>
      </c:lineChart>
      <c:catAx>
        <c:axId val="40965093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4574693"/>
        <c:crosses val="autoZero"/>
        <c:auto val="1"/>
        <c:lblAlgn val="ctr"/>
        <c:lblOffset val="100"/>
        <c:noMultiLvlLbl val="0"/>
      </c:catAx>
      <c:valAx>
        <c:axId val="2457469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0965093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78733058690071"/>
          <c:y val="0.217196689741321"/>
          <c:w val="0.207606878433246"/>
          <c:h val="0.47074744951072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148430873622"/>
          <c:y val="0.0771950500883913"/>
          <c:w val="0.7019508057676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scutulatus'!$F$58:$F$65</c:f>
              <c:numCache>
                <c:formatCode>General</c:formatCode>
                <c:ptCount val="8"/>
                <c:pt idx="0">
                  <c:v>1.45</c:v>
                </c:pt>
                <c:pt idx="1">
                  <c:v>1.179</c:v>
                </c:pt>
                <c:pt idx="2">
                  <c:v>1.5175</c:v>
                </c:pt>
                <c:pt idx="3">
                  <c:v>1.4585</c:v>
                </c:pt>
                <c:pt idx="4">
                  <c:v>1.7105</c:v>
                </c:pt>
                <c:pt idx="5">
                  <c:v>1.659</c:v>
                </c:pt>
                <c:pt idx="6">
                  <c:v>1.812</c:v>
                </c:pt>
                <c:pt idx="7">
                  <c:v>0.715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scutulatus'!$G$58:$G$65</c:f>
              <c:numCache>
                <c:formatCode>General</c:formatCode>
                <c:ptCount val="8"/>
                <c:pt idx="0">
                  <c:v>1.81199998426333</c:v>
                </c:pt>
                <c:pt idx="1">
                  <c:v>1.81199974821337</c:v>
                </c:pt>
                <c:pt idx="2">
                  <c:v>1.81199597142365</c:v>
                </c:pt>
                <c:pt idx="3">
                  <c:v>1.8119355452534</c:v>
                </c:pt>
                <c:pt idx="4">
                  <c:v>1.81096935725536</c:v>
                </c:pt>
                <c:pt idx="5">
                  <c:v>1.79567014000606</c:v>
                </c:pt>
                <c:pt idx="6">
                  <c:v>1.58591355537482</c:v>
                </c:pt>
                <c:pt idx="7">
                  <c:v>0.665454730321431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1.397</c:v>
                </c:pt>
                <c:pt idx="1">
                  <c:v>1.4</c:v>
                </c:pt>
                <c:pt idx="2">
                  <c:v>1.346</c:v>
                </c:pt>
                <c:pt idx="3">
                  <c:v>1.331</c:v>
                </c:pt>
                <c:pt idx="4">
                  <c:v>2.0605</c:v>
                </c:pt>
                <c:pt idx="5">
                  <c:v>0.418</c:v>
                </c:pt>
                <c:pt idx="6">
                  <c:v>0.04075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1.59999844075156</c:v>
                </c:pt>
                <c:pt idx="1">
                  <c:v>1.59997505239916</c:v>
                </c:pt>
                <c:pt idx="2">
                  <c:v>1.59960093416085</c:v>
                </c:pt>
                <c:pt idx="3">
                  <c:v>1.5936393651603</c:v>
                </c:pt>
                <c:pt idx="4">
                  <c:v>1.50409802390534</c:v>
                </c:pt>
                <c:pt idx="5">
                  <c:v>0.801888468868131</c:v>
                </c:pt>
                <c:pt idx="6">
                  <c:v>0.128460584154459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3792201"/>
        <c:axId val="63795060"/>
      </c:lineChart>
      <c:catAx>
        <c:axId val="93792201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3795060"/>
        <c:crosses val="autoZero"/>
        <c:auto val="1"/>
        <c:lblAlgn val="ctr"/>
        <c:lblOffset val="100"/>
        <c:noMultiLvlLbl val="0"/>
      </c:catAx>
      <c:valAx>
        <c:axId val="6379506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3792201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45971162002"/>
          <c:y val="0.031673541543901"/>
          <c:w val="0.207481550598015"/>
          <c:h val="0.392957123913364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148430873622"/>
          <c:y val="0.0771836794815142"/>
          <c:w val="0.7019508057676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atrox'!$H$58:$H$65</c:f>
              <c:numCache>
                <c:formatCode>General</c:formatCode>
                <c:ptCount val="8"/>
                <c:pt idx="0">
                  <c:v>1.499</c:v>
                </c:pt>
                <c:pt idx="1">
                  <c:v>1.615</c:v>
                </c:pt>
                <c:pt idx="2">
                  <c:v>1.5175</c:v>
                </c:pt>
                <c:pt idx="3">
                  <c:v>1.5915</c:v>
                </c:pt>
                <c:pt idx="4">
                  <c:v>1.6315</c:v>
                </c:pt>
                <c:pt idx="5">
                  <c:v>1.55</c:v>
                </c:pt>
                <c:pt idx="6">
                  <c:v>1.695</c:v>
                </c:pt>
                <c:pt idx="7">
                  <c:v>0.5455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atrox'!$I$58:$I$65</c:f>
              <c:numCache>
                <c:formatCode>General</c:formatCode>
                <c:ptCount val="8"/>
                <c:pt idx="0">
                  <c:v>1.69470995702251</c:v>
                </c:pt>
                <c:pt idx="1">
                  <c:v>1.69366818803077</c:v>
                </c:pt>
                <c:pt idx="2">
                  <c:v>1.68889901705905</c:v>
                </c:pt>
                <c:pt idx="3">
                  <c:v>1.66734962705053</c:v>
                </c:pt>
                <c:pt idx="4">
                  <c:v>1.57544541459298</c:v>
                </c:pt>
                <c:pt idx="5">
                  <c:v>1.26279705139485</c:v>
                </c:pt>
                <c:pt idx="6">
                  <c:v>0.691868386153793</c:v>
                </c:pt>
                <c:pt idx="7">
                  <c:v>0.287108690178522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1.512</c:v>
                </c:pt>
                <c:pt idx="1">
                  <c:v>1.5685</c:v>
                </c:pt>
                <c:pt idx="2">
                  <c:v>1.614</c:v>
                </c:pt>
                <c:pt idx="3">
                  <c:v>1.6145</c:v>
                </c:pt>
                <c:pt idx="4">
                  <c:v>2.01</c:v>
                </c:pt>
                <c:pt idx="5">
                  <c:v>0.8875</c:v>
                </c:pt>
                <c:pt idx="6">
                  <c:v>0.4405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1.69999716613138</c:v>
                </c:pt>
                <c:pt idx="1">
                  <c:v>1.69995465963225</c:v>
                </c:pt>
                <c:pt idx="2">
                  <c:v>1.69927494563132</c:v>
                </c:pt>
                <c:pt idx="3">
                  <c:v>1.68849844631873</c:v>
                </c:pt>
                <c:pt idx="4">
                  <c:v>1.53814557420938</c:v>
                </c:pt>
                <c:pt idx="5">
                  <c:v>0.815429747185124</c:v>
                </c:pt>
                <c:pt idx="6">
                  <c:v>0.473004286075293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1825668"/>
        <c:axId val="55167665"/>
      </c:lineChart>
      <c:catAx>
        <c:axId val="182566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5167665"/>
        <c:crosses val="autoZero"/>
        <c:auto val="1"/>
        <c:lblAlgn val="ctr"/>
        <c:lblOffset val="100"/>
        <c:noMultiLvlLbl val="0"/>
      </c:catAx>
      <c:valAx>
        <c:axId val="5516766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82566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330788804071"/>
          <c:y val="0.0319634703196347"/>
          <c:w val="0.207651200271439"/>
          <c:h val="0.3930465527401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984752223634"/>
          <c:y val="0.0770477312905127"/>
          <c:w val="0.702075391783143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atrox'!$J$58:$J$65</c:f>
              <c:numCache>
                <c:formatCode>General</c:formatCode>
                <c:ptCount val="8"/>
                <c:pt idx="0">
                  <c:v>1.547</c:v>
                </c:pt>
                <c:pt idx="1">
                  <c:v>1.5085</c:v>
                </c:pt>
                <c:pt idx="2">
                  <c:v>1.691</c:v>
                </c:pt>
                <c:pt idx="3">
                  <c:v>1.9585</c:v>
                </c:pt>
                <c:pt idx="4">
                  <c:v>1.7155</c:v>
                </c:pt>
                <c:pt idx="5">
                  <c:v>0.5395</c:v>
                </c:pt>
                <c:pt idx="6">
                  <c:v>0.1495</c:v>
                </c:pt>
                <c:pt idx="7">
                  <c:v>0.038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atrox'!$K$58:$K$65</c:f>
              <c:numCache>
                <c:formatCode>General</c:formatCode>
                <c:ptCount val="8"/>
                <c:pt idx="0">
                  <c:v>1.95832654136092</c:v>
                </c:pt>
                <c:pt idx="1">
                  <c:v>1.9571131990844</c:v>
                </c:pt>
                <c:pt idx="2">
                  <c:v>1.94746084596856</c:v>
                </c:pt>
                <c:pt idx="3">
                  <c:v>1.87357054964578</c:v>
                </c:pt>
                <c:pt idx="4">
                  <c:v>1.43846758002871</c:v>
                </c:pt>
                <c:pt idx="5">
                  <c:v>0.512403602213704</c:v>
                </c:pt>
                <c:pt idx="6">
                  <c:v>0.0983353025959178</c:v>
                </c:pt>
                <c:pt idx="7">
                  <c:v>0.0292850337214679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1.512</c:v>
                </c:pt>
                <c:pt idx="1">
                  <c:v>1.5685</c:v>
                </c:pt>
                <c:pt idx="2">
                  <c:v>1.614</c:v>
                </c:pt>
                <c:pt idx="3">
                  <c:v>1.6145</c:v>
                </c:pt>
                <c:pt idx="4">
                  <c:v>2.01</c:v>
                </c:pt>
                <c:pt idx="5">
                  <c:v>0.8875</c:v>
                </c:pt>
                <c:pt idx="6">
                  <c:v>0.4405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1.69999716613138</c:v>
                </c:pt>
                <c:pt idx="1">
                  <c:v>1.69995465963225</c:v>
                </c:pt>
                <c:pt idx="2">
                  <c:v>1.69927494563132</c:v>
                </c:pt>
                <c:pt idx="3">
                  <c:v>1.68849844631873</c:v>
                </c:pt>
                <c:pt idx="4">
                  <c:v>1.53814557420938</c:v>
                </c:pt>
                <c:pt idx="5">
                  <c:v>0.815429747185124</c:v>
                </c:pt>
                <c:pt idx="6">
                  <c:v>0.473004286075293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73073612"/>
        <c:axId val="88790406"/>
      </c:lineChart>
      <c:catAx>
        <c:axId val="7307361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8790406"/>
        <c:crosses val="autoZero"/>
        <c:auto val="1"/>
        <c:lblAlgn val="ctr"/>
        <c:lblOffset val="100"/>
        <c:noMultiLvlLbl val="0"/>
      </c:catAx>
      <c:valAx>
        <c:axId val="88790406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307361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73655230834"/>
          <c:y val="0.09428403064231"/>
          <c:w val="0.207641477465266"/>
          <c:h val="0.315161337851775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366494364884"/>
          <c:y val="0.0770477312905127"/>
          <c:w val="0.70205914752987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Pt>
            <c:idx val="4"/>
            <c:marker>
              <c:symbol val="circle"/>
              <c:size val="5"/>
              <c:spPr>
                <a:solidFill>
                  <a:srgbClr val="4472c4"/>
                </a:solidFill>
              </c:spPr>
            </c:marker>
          </c:dPt>
          <c:dLbls>
            <c:dLbl>
              <c:idx val="4"/>
              <c:txPr>
                <a:bodyPr wrap="none"/>
                <a:lstStyle/>
                <a:p>
                  <a:pPr>
                    <a:defRPr b="0" lang="en-US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eparator>; </c:separator>
            </c:dLbl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atrox'!$L$58:$L$65</c:f>
              <c:numCache>
                <c:formatCode>General</c:formatCode>
                <c:ptCount val="8"/>
                <c:pt idx="0">
                  <c:v>1.4345</c:v>
                </c:pt>
                <c:pt idx="1">
                  <c:v>1.6065</c:v>
                </c:pt>
                <c:pt idx="2">
                  <c:v>1.4435</c:v>
                </c:pt>
                <c:pt idx="3">
                  <c:v>1.4255</c:v>
                </c:pt>
                <c:pt idx="4">
                  <c:v>1.8565</c:v>
                </c:pt>
                <c:pt idx="5">
                  <c:v>1.198</c:v>
                </c:pt>
                <c:pt idx="6">
                  <c:v>0.508</c:v>
                </c:pt>
                <c:pt idx="7">
                  <c:v>0.1285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atrox'!$M$58:$M$65</c:f>
              <c:numCache>
                <c:formatCode>General</c:formatCode>
                <c:ptCount val="8"/>
                <c:pt idx="0">
                  <c:v>1.85486916774903</c:v>
                </c:pt>
                <c:pt idx="1">
                  <c:v>1.8499942208051</c:v>
                </c:pt>
                <c:pt idx="2">
                  <c:v>1.83075394321767</c:v>
                </c:pt>
                <c:pt idx="3">
                  <c:v>1.7577223903177</c:v>
                </c:pt>
                <c:pt idx="4">
                  <c:v>1.51687971391417</c:v>
                </c:pt>
                <c:pt idx="5">
                  <c:v>0.986664862614488</c:v>
                </c:pt>
                <c:pt idx="6">
                  <c:v>0.429839706384432</c:v>
                </c:pt>
                <c:pt idx="7">
                  <c:v>0.158018951326085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1.512</c:v>
                </c:pt>
                <c:pt idx="1">
                  <c:v>1.5685</c:v>
                </c:pt>
                <c:pt idx="2">
                  <c:v>1.614</c:v>
                </c:pt>
                <c:pt idx="3">
                  <c:v>1.6145</c:v>
                </c:pt>
                <c:pt idx="4">
                  <c:v>2.01</c:v>
                </c:pt>
                <c:pt idx="5">
                  <c:v>0.8875</c:v>
                </c:pt>
                <c:pt idx="6">
                  <c:v>0.4405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1.69999716613138</c:v>
                </c:pt>
                <c:pt idx="1">
                  <c:v>1.69995465963225</c:v>
                </c:pt>
                <c:pt idx="2">
                  <c:v>1.69927494563132</c:v>
                </c:pt>
                <c:pt idx="3">
                  <c:v>1.68849844631873</c:v>
                </c:pt>
                <c:pt idx="4">
                  <c:v>1.53814557420938</c:v>
                </c:pt>
                <c:pt idx="5">
                  <c:v>0.815429747185124</c:v>
                </c:pt>
                <c:pt idx="6">
                  <c:v>0.473004286075293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43705451"/>
        <c:axId val="85154456"/>
      </c:lineChart>
      <c:catAx>
        <c:axId val="43705451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5154456"/>
        <c:crosses val="autoZero"/>
        <c:auto val="1"/>
        <c:lblAlgn val="ctr"/>
        <c:lblOffset val="100"/>
        <c:noMultiLvlLbl val="0"/>
      </c:catAx>
      <c:valAx>
        <c:axId val="85154456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3705451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72010846538"/>
          <c:y val="0.0319681791396582"/>
          <c:w val="0.207542372881356"/>
          <c:h val="0.46058641520554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893691092808"/>
          <c:y val="0.0770477312905127"/>
          <c:w val="0.702131272819903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atrox'!$N$58:$N$65</c:f>
              <c:numCache>
                <c:formatCode>General</c:formatCode>
                <c:ptCount val="8"/>
                <c:pt idx="0">
                  <c:v>1.1805</c:v>
                </c:pt>
                <c:pt idx="1">
                  <c:v>0.5515</c:v>
                </c:pt>
                <c:pt idx="2">
                  <c:v>0.2155</c:v>
                </c:pt>
                <c:pt idx="3">
                  <c:v>0.0135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atrox'!$O$58:$O$65</c:f>
              <c:numCache>
                <c:formatCode>General</c:formatCode>
                <c:ptCount val="8"/>
                <c:pt idx="0">
                  <c:v>1.06826671121861</c:v>
                </c:pt>
                <c:pt idx="1">
                  <c:v>0.681704754760345</c:v>
                </c:pt>
                <c:pt idx="2">
                  <c:v>0.193658824839175</c:v>
                </c:pt>
                <c:pt idx="3">
                  <c:v>0.0323522015771907</c:v>
                </c:pt>
                <c:pt idx="4">
                  <c:v>0.00475701423647854</c:v>
                </c:pt>
                <c:pt idx="5">
                  <c:v>0.00068541219696829</c:v>
                </c:pt>
                <c:pt idx="6">
                  <c:v>9.84654441763141E-005</c:v>
                </c:pt>
                <c:pt idx="7">
                  <c:v>1.4139396743003E-005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1.512</c:v>
                </c:pt>
                <c:pt idx="1">
                  <c:v>1.5685</c:v>
                </c:pt>
                <c:pt idx="2">
                  <c:v>1.614</c:v>
                </c:pt>
                <c:pt idx="3">
                  <c:v>1.6145</c:v>
                </c:pt>
                <c:pt idx="4">
                  <c:v>2.01</c:v>
                </c:pt>
                <c:pt idx="5">
                  <c:v>0.8875</c:v>
                </c:pt>
                <c:pt idx="6">
                  <c:v>0.4405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1.69999716613138</c:v>
                </c:pt>
                <c:pt idx="1">
                  <c:v>1.69995465963225</c:v>
                </c:pt>
                <c:pt idx="2">
                  <c:v>1.69927494563132</c:v>
                </c:pt>
                <c:pt idx="3">
                  <c:v>1.68849844631873</c:v>
                </c:pt>
                <c:pt idx="4">
                  <c:v>1.53814557420938</c:v>
                </c:pt>
                <c:pt idx="5">
                  <c:v>0.815429747185124</c:v>
                </c:pt>
                <c:pt idx="6">
                  <c:v>0.473004286075293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8157997"/>
        <c:axId val="56708722"/>
      </c:lineChart>
      <c:catAx>
        <c:axId val="98157997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6708722"/>
        <c:crosses val="autoZero"/>
        <c:auto val="1"/>
        <c:lblAlgn val="ctr"/>
        <c:lblOffset val="100"/>
        <c:noMultiLvlLbl val="0"/>
      </c:catAx>
      <c:valAx>
        <c:axId val="5670872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8157997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69168718689"/>
          <c:y val="0.0319681791396582"/>
          <c:w val="0.207710597826087"/>
          <c:h val="0.938559009871814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667144307123"/>
          <c:y val="0.02815801800864"/>
          <c:w val="0.701892650307481"/>
          <c:h val="0.854681725914745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atrox'!$F$58:$F$65</c:f>
              <c:numCache>
                <c:formatCode>General</c:formatCode>
                <c:ptCount val="8"/>
                <c:pt idx="0">
                  <c:v>1.527</c:v>
                </c:pt>
                <c:pt idx="1">
                  <c:v>1.6095</c:v>
                </c:pt>
                <c:pt idx="2">
                  <c:v>1.511</c:v>
                </c:pt>
                <c:pt idx="3">
                  <c:v>1.6865</c:v>
                </c:pt>
                <c:pt idx="4">
                  <c:v>1.3835</c:v>
                </c:pt>
                <c:pt idx="5">
                  <c:v>1.8965</c:v>
                </c:pt>
                <c:pt idx="6">
                  <c:v>1.075</c:v>
                </c:pt>
                <c:pt idx="7">
                  <c:v>0.3415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'C. atrox'!$G$57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atrox'!$G$58:$G$65</c:f>
              <c:numCache>
                <c:formatCode>General</c:formatCode>
                <c:ptCount val="8"/>
                <c:pt idx="0">
                  <c:v>1.89649993097</c:v>
                </c:pt>
                <c:pt idx="1">
                  <c:v>1.89649889552071</c:v>
                </c:pt>
                <c:pt idx="2">
                  <c:v>1.89648232850096</c:v>
                </c:pt>
                <c:pt idx="3">
                  <c:v>1.89621729943766</c:v>
                </c:pt>
                <c:pt idx="4">
                  <c:v>1.89198787817663</c:v>
                </c:pt>
                <c:pt idx="5">
                  <c:v>1.82703055829232</c:v>
                </c:pt>
                <c:pt idx="6">
                  <c:v>1.20346003027105</c:v>
                </c:pt>
                <c:pt idx="7">
                  <c:v>0.317779778160142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'C. atrox'!$H$57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atrox'!$H$58:$H$65</c:f>
              <c:numCache>
                <c:formatCode>General</c:formatCode>
                <c:ptCount val="8"/>
                <c:pt idx="0">
                  <c:v>1.499</c:v>
                </c:pt>
                <c:pt idx="1">
                  <c:v>1.615</c:v>
                </c:pt>
                <c:pt idx="2">
                  <c:v>1.5175</c:v>
                </c:pt>
                <c:pt idx="3">
                  <c:v>1.5915</c:v>
                </c:pt>
                <c:pt idx="4">
                  <c:v>1.6315</c:v>
                </c:pt>
                <c:pt idx="5">
                  <c:v>1.55</c:v>
                </c:pt>
                <c:pt idx="6">
                  <c:v>1.695</c:v>
                </c:pt>
                <c:pt idx="7">
                  <c:v>0.5455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'C. atrox'!$I$57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atrox'!$I$58:$I$65</c:f>
              <c:numCache>
                <c:formatCode>General</c:formatCode>
                <c:ptCount val="8"/>
                <c:pt idx="0">
                  <c:v>1.69470995702251</c:v>
                </c:pt>
                <c:pt idx="1">
                  <c:v>1.69366818803077</c:v>
                </c:pt>
                <c:pt idx="2">
                  <c:v>1.68889901705905</c:v>
                </c:pt>
                <c:pt idx="3">
                  <c:v>1.66734962705053</c:v>
                </c:pt>
                <c:pt idx="4">
                  <c:v>1.57544541459298</c:v>
                </c:pt>
                <c:pt idx="5">
                  <c:v>1.26279705139485</c:v>
                </c:pt>
                <c:pt idx="6">
                  <c:v>0.691868386153793</c:v>
                </c:pt>
                <c:pt idx="7">
                  <c:v>0.287108690178522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'C. atrox'!$J$57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atrox'!$J$58:$J$65</c:f>
              <c:numCache>
                <c:formatCode>General</c:formatCode>
                <c:ptCount val="8"/>
                <c:pt idx="0">
                  <c:v>1.547</c:v>
                </c:pt>
                <c:pt idx="1">
                  <c:v>1.5085</c:v>
                </c:pt>
                <c:pt idx="2">
                  <c:v>1.691</c:v>
                </c:pt>
                <c:pt idx="3">
                  <c:v>1.9585</c:v>
                </c:pt>
                <c:pt idx="4">
                  <c:v>1.7155</c:v>
                </c:pt>
                <c:pt idx="5">
                  <c:v>0.5395</c:v>
                </c:pt>
                <c:pt idx="6">
                  <c:v>0.1495</c:v>
                </c:pt>
                <c:pt idx="7">
                  <c:v>0.038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'C. atrox'!$K$57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atrox'!$K$58:$K$65</c:f>
              <c:numCache>
                <c:formatCode>General</c:formatCode>
                <c:ptCount val="8"/>
                <c:pt idx="0">
                  <c:v>1.95832654136092</c:v>
                </c:pt>
                <c:pt idx="1">
                  <c:v>1.9571131990844</c:v>
                </c:pt>
                <c:pt idx="2">
                  <c:v>1.94746084596856</c:v>
                </c:pt>
                <c:pt idx="3">
                  <c:v>1.87357054964578</c:v>
                </c:pt>
                <c:pt idx="4">
                  <c:v>1.43846758002871</c:v>
                </c:pt>
                <c:pt idx="5">
                  <c:v>0.512403602213704</c:v>
                </c:pt>
                <c:pt idx="6">
                  <c:v>0.0983353025959178</c:v>
                </c:pt>
                <c:pt idx="7">
                  <c:v>0.0292850337214679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'C. atrox'!$L$57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atrox'!$L$58:$L$65</c:f>
              <c:numCache>
                <c:formatCode>General</c:formatCode>
                <c:ptCount val="8"/>
                <c:pt idx="0">
                  <c:v>1.4345</c:v>
                </c:pt>
                <c:pt idx="1">
                  <c:v>1.6065</c:v>
                </c:pt>
                <c:pt idx="2">
                  <c:v>1.4435</c:v>
                </c:pt>
                <c:pt idx="3">
                  <c:v>1.4255</c:v>
                </c:pt>
                <c:pt idx="4">
                  <c:v>1.8565</c:v>
                </c:pt>
                <c:pt idx="5">
                  <c:v>1.198</c:v>
                </c:pt>
                <c:pt idx="6">
                  <c:v>0.508</c:v>
                </c:pt>
                <c:pt idx="7">
                  <c:v>0.1285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'C. atrox'!$M$57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atrox'!$M$58:$M$65</c:f>
              <c:numCache>
                <c:formatCode>General</c:formatCode>
                <c:ptCount val="8"/>
                <c:pt idx="0">
                  <c:v>1.85486916774903</c:v>
                </c:pt>
                <c:pt idx="1">
                  <c:v>1.8499942208051</c:v>
                </c:pt>
                <c:pt idx="2">
                  <c:v>1.83075394321767</c:v>
                </c:pt>
                <c:pt idx="3">
                  <c:v>1.7577223903177</c:v>
                </c:pt>
                <c:pt idx="4">
                  <c:v>1.51687971391417</c:v>
                </c:pt>
                <c:pt idx="5">
                  <c:v>0.986664862614488</c:v>
                </c:pt>
                <c:pt idx="6">
                  <c:v>0.429839706384432</c:v>
                </c:pt>
                <c:pt idx="7">
                  <c:v>0.158018951326085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'C. atrox'!$N$57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atrox'!$N$58:$N$65</c:f>
              <c:numCache>
                <c:formatCode>General</c:formatCode>
                <c:ptCount val="8"/>
                <c:pt idx="0">
                  <c:v>1.1805</c:v>
                </c:pt>
                <c:pt idx="1">
                  <c:v>0.5515</c:v>
                </c:pt>
                <c:pt idx="2">
                  <c:v>0.2155</c:v>
                </c:pt>
                <c:pt idx="3">
                  <c:v>0.0135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'C. atrox'!$O$57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atrox'!$O$58:$O$65</c:f>
              <c:numCache>
                <c:formatCode>General</c:formatCode>
                <c:ptCount val="8"/>
                <c:pt idx="0">
                  <c:v>1.06826671121861</c:v>
                </c:pt>
                <c:pt idx="1">
                  <c:v>0.681704754760345</c:v>
                </c:pt>
                <c:pt idx="2">
                  <c:v>0.193658824839175</c:v>
                </c:pt>
                <c:pt idx="3">
                  <c:v>0.0323522015771907</c:v>
                </c:pt>
                <c:pt idx="4">
                  <c:v>0.00475701423647854</c:v>
                </c:pt>
                <c:pt idx="5">
                  <c:v>0.00068541219696829</c:v>
                </c:pt>
                <c:pt idx="6">
                  <c:v>9.84654441763141E-005</c:v>
                </c:pt>
                <c:pt idx="7">
                  <c:v>1.4139396743003E-005</c:v>
                </c:pt>
              </c:numCache>
            </c:numRef>
          </c:val>
          <c:smooth val="1"/>
        </c:ser>
        <c:ser>
          <c:idx val="10"/>
          <c:order val="10"/>
          <c:tx>
            <c:strRef>
              <c:f>'C.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1.512</c:v>
                </c:pt>
                <c:pt idx="1">
                  <c:v>1.5685</c:v>
                </c:pt>
                <c:pt idx="2">
                  <c:v>1.614</c:v>
                </c:pt>
                <c:pt idx="3">
                  <c:v>1.6145</c:v>
                </c:pt>
                <c:pt idx="4">
                  <c:v>2.01</c:v>
                </c:pt>
                <c:pt idx="5">
                  <c:v>0.8875</c:v>
                </c:pt>
                <c:pt idx="6">
                  <c:v>0.4405</c:v>
                </c:pt>
              </c:numCache>
            </c:numRef>
          </c:val>
          <c:smooth val="1"/>
        </c:ser>
        <c:ser>
          <c:idx val="11"/>
          <c:order val="11"/>
          <c:tx>
            <c:strRef>
              <c:f>'C.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1.69999716613138</c:v>
                </c:pt>
                <c:pt idx="1">
                  <c:v>1.69995465963225</c:v>
                </c:pt>
                <c:pt idx="2">
                  <c:v>1.69927494563132</c:v>
                </c:pt>
                <c:pt idx="3">
                  <c:v>1.68849844631873</c:v>
                </c:pt>
                <c:pt idx="4">
                  <c:v>1.53814557420938</c:v>
                </c:pt>
                <c:pt idx="5">
                  <c:v>0.815429747185124</c:v>
                </c:pt>
                <c:pt idx="6">
                  <c:v>0.473004286075293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29911476"/>
        <c:axId val="95112598"/>
      </c:lineChart>
      <c:catAx>
        <c:axId val="29911476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5112598"/>
        <c:crosses val="autoZero"/>
        <c:auto val="1"/>
        <c:lblAlgn val="ctr"/>
        <c:lblOffset val="100"/>
        <c:noMultiLvlLbl val="0"/>
      </c:catAx>
      <c:valAx>
        <c:axId val="9511259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9911476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78792763747089"/>
          <c:y val="0.217196689741321"/>
          <c:w val="0.207666587055171"/>
          <c:h val="0.47074744951072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148430873622"/>
          <c:y val="0.0771950500883913"/>
          <c:w val="0.7019508057676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atrox'!$F$58:$F$65</c:f>
              <c:numCache>
                <c:formatCode>General</c:formatCode>
                <c:ptCount val="8"/>
                <c:pt idx="0">
                  <c:v>1.527</c:v>
                </c:pt>
                <c:pt idx="1">
                  <c:v>1.6095</c:v>
                </c:pt>
                <c:pt idx="2">
                  <c:v>1.511</c:v>
                </c:pt>
                <c:pt idx="3">
                  <c:v>1.6865</c:v>
                </c:pt>
                <c:pt idx="4">
                  <c:v>1.3835</c:v>
                </c:pt>
                <c:pt idx="5">
                  <c:v>1.8965</c:v>
                </c:pt>
                <c:pt idx="6">
                  <c:v>1.075</c:v>
                </c:pt>
                <c:pt idx="7">
                  <c:v>0.3415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atrox'!$G$58:$G$65</c:f>
              <c:numCache>
                <c:formatCode>General</c:formatCode>
                <c:ptCount val="8"/>
                <c:pt idx="0">
                  <c:v>1.89649993097</c:v>
                </c:pt>
                <c:pt idx="1">
                  <c:v>1.89649889552071</c:v>
                </c:pt>
                <c:pt idx="2">
                  <c:v>1.89648232850096</c:v>
                </c:pt>
                <c:pt idx="3">
                  <c:v>1.89621729943766</c:v>
                </c:pt>
                <c:pt idx="4">
                  <c:v>1.89198787817663</c:v>
                </c:pt>
                <c:pt idx="5">
                  <c:v>1.82703055829232</c:v>
                </c:pt>
                <c:pt idx="6">
                  <c:v>1.20346003027105</c:v>
                </c:pt>
                <c:pt idx="7">
                  <c:v>0.317779778160142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1.512</c:v>
                </c:pt>
                <c:pt idx="1">
                  <c:v>1.5685</c:v>
                </c:pt>
                <c:pt idx="2">
                  <c:v>1.614</c:v>
                </c:pt>
                <c:pt idx="3">
                  <c:v>1.6145</c:v>
                </c:pt>
                <c:pt idx="4">
                  <c:v>2.01</c:v>
                </c:pt>
                <c:pt idx="5">
                  <c:v>0.8875</c:v>
                </c:pt>
                <c:pt idx="6">
                  <c:v>0.4405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1.69999716613138</c:v>
                </c:pt>
                <c:pt idx="1">
                  <c:v>1.69995465963225</c:v>
                </c:pt>
                <c:pt idx="2">
                  <c:v>1.69927494563132</c:v>
                </c:pt>
                <c:pt idx="3">
                  <c:v>1.68849844631873</c:v>
                </c:pt>
                <c:pt idx="4">
                  <c:v>1.53814557420938</c:v>
                </c:pt>
                <c:pt idx="5">
                  <c:v>0.815429747185124</c:v>
                </c:pt>
                <c:pt idx="6">
                  <c:v>0.473004286075293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026558"/>
        <c:axId val="48768983"/>
      </c:lineChart>
      <c:catAx>
        <c:axId val="902655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8768983"/>
        <c:crosses val="autoZero"/>
        <c:auto val="1"/>
        <c:lblAlgn val="ctr"/>
        <c:lblOffset val="100"/>
        <c:noMultiLvlLbl val="0"/>
      </c:catAx>
      <c:valAx>
        <c:axId val="4876898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02655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330788804071"/>
          <c:y val="0.0318208603417796"/>
          <c:w val="0.207651200271439"/>
          <c:h val="0.39310446441726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377566604446"/>
          <c:y val="0.0771836794815142"/>
          <c:w val="0.701849652129645"/>
          <c:h val="0.655324790101635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atrox'!$H$58:$H$65</c:f>
              <c:numCache>
                <c:formatCode>General</c:formatCode>
                <c:ptCount val="8"/>
                <c:pt idx="0">
                  <c:v>1.691</c:v>
                </c:pt>
                <c:pt idx="1">
                  <c:v>1.565</c:v>
                </c:pt>
                <c:pt idx="2">
                  <c:v>2.424</c:v>
                </c:pt>
                <c:pt idx="3">
                  <c:v>1.759</c:v>
                </c:pt>
                <c:pt idx="4">
                  <c:v>1.888</c:v>
                </c:pt>
                <c:pt idx="5">
                  <c:v>2.3225</c:v>
                </c:pt>
                <c:pt idx="6">
                  <c:v>1.0705</c:v>
                </c:pt>
                <c:pt idx="7">
                  <c:v>0.301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atrox'!$I$58:$I$65</c:f>
              <c:numCache>
                <c:formatCode>General</c:formatCode>
                <c:ptCount val="8"/>
                <c:pt idx="0">
                  <c:v>2.19999665507438</c:v>
                </c:pt>
                <c:pt idx="1">
                  <c:v>2.19996469131793</c:v>
                </c:pt>
                <c:pt idx="2">
                  <c:v>2.19962734220809</c:v>
                </c:pt>
                <c:pt idx="3">
                  <c:v>2.19607319504983</c:v>
                </c:pt>
                <c:pt idx="4">
                  <c:v>2.15931205639053</c:v>
                </c:pt>
                <c:pt idx="5">
                  <c:v>1.8404234591678</c:v>
                </c:pt>
                <c:pt idx="6">
                  <c:v>0.803819789963978</c:v>
                </c:pt>
                <c:pt idx="7">
                  <c:v>0.279271647323891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1.5195</c:v>
                </c:pt>
                <c:pt idx="1">
                  <c:v>1.278</c:v>
                </c:pt>
                <c:pt idx="2">
                  <c:v>2.181</c:v>
                </c:pt>
                <c:pt idx="3">
                  <c:v>1.6915</c:v>
                </c:pt>
                <c:pt idx="4">
                  <c:v>1.688</c:v>
                </c:pt>
                <c:pt idx="5">
                  <c:v>0.9215</c:v>
                </c:pt>
                <c:pt idx="6">
                  <c:v>0.324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1.59999872400128</c:v>
                </c:pt>
                <c:pt idx="1">
                  <c:v>1.59997958432665</c:v>
                </c:pt>
                <c:pt idx="2">
                  <c:v>1.59967342760253</c:v>
                </c:pt>
                <c:pt idx="3">
                  <c:v>1.59479482439926</c:v>
                </c:pt>
                <c:pt idx="4">
                  <c:v>1.52151937053276</c:v>
                </c:pt>
                <c:pt idx="5">
                  <c:v>0.94687169233653</c:v>
                </c:pt>
                <c:pt idx="6">
                  <c:v>0.395777268161674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54761483"/>
        <c:axId val="14293457"/>
      </c:lineChart>
      <c:catAx>
        <c:axId val="54761483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4293457"/>
        <c:crosses val="autoZero"/>
        <c:auto val="1"/>
        <c:lblAlgn val="ctr"/>
        <c:lblOffset val="100"/>
        <c:noMultiLvlLbl val="0"/>
      </c:catAx>
      <c:valAx>
        <c:axId val="1429345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4761483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74783641609"/>
          <c:y val="0.0315215790248932"/>
          <c:w val="0.207551972846839"/>
          <c:h val="0.392899233942251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927494494325"/>
          <c:y val="0.0770477312905127"/>
          <c:w val="0.702015924106387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atrox'!$J$58:$J$65</c:f>
              <c:numCache>
                <c:formatCode>General</c:formatCode>
                <c:ptCount val="8"/>
                <c:pt idx="0">
                  <c:v>1.8005</c:v>
                </c:pt>
                <c:pt idx="1">
                  <c:v>1.701</c:v>
                </c:pt>
                <c:pt idx="2">
                  <c:v>2.2505</c:v>
                </c:pt>
                <c:pt idx="3">
                  <c:v>2.437</c:v>
                </c:pt>
                <c:pt idx="4">
                  <c:v>1.7885</c:v>
                </c:pt>
                <c:pt idx="5">
                  <c:v>0.584</c:v>
                </c:pt>
                <c:pt idx="6">
                  <c:v>0.1665</c:v>
                </c:pt>
                <c:pt idx="7">
                  <c:v>0.0605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atrox'!$K$58:$K$65</c:f>
              <c:numCache>
                <c:formatCode>General</c:formatCode>
                <c:ptCount val="8"/>
                <c:pt idx="0">
                  <c:v>2.43678385118799</c:v>
                </c:pt>
                <c:pt idx="1">
                  <c:v>2.43527189137432</c:v>
                </c:pt>
                <c:pt idx="2">
                  <c:v>2.42324398276102</c:v>
                </c:pt>
                <c:pt idx="3">
                  <c:v>2.33116843176192</c:v>
                </c:pt>
                <c:pt idx="4">
                  <c:v>1.78898159989657</c:v>
                </c:pt>
                <c:pt idx="5">
                  <c:v>0.635002589645177</c:v>
                </c:pt>
                <c:pt idx="6">
                  <c:v>0.119027302822326</c:v>
                </c:pt>
                <c:pt idx="7">
                  <c:v>0.032982965884249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1.5195</c:v>
                </c:pt>
                <c:pt idx="1">
                  <c:v>1.278</c:v>
                </c:pt>
                <c:pt idx="2">
                  <c:v>2.181</c:v>
                </c:pt>
                <c:pt idx="3">
                  <c:v>1.6915</c:v>
                </c:pt>
                <c:pt idx="4">
                  <c:v>1.688</c:v>
                </c:pt>
                <c:pt idx="5">
                  <c:v>0.9215</c:v>
                </c:pt>
                <c:pt idx="6">
                  <c:v>0.324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1.59999872400128</c:v>
                </c:pt>
                <c:pt idx="1">
                  <c:v>1.59997958432665</c:v>
                </c:pt>
                <c:pt idx="2">
                  <c:v>1.59967342760253</c:v>
                </c:pt>
                <c:pt idx="3">
                  <c:v>1.59479482439926</c:v>
                </c:pt>
                <c:pt idx="4">
                  <c:v>1.52151937053276</c:v>
                </c:pt>
                <c:pt idx="5">
                  <c:v>0.94687169233653</c:v>
                </c:pt>
                <c:pt idx="6">
                  <c:v>0.395777268161674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1520230"/>
        <c:axId val="63196274"/>
      </c:lineChart>
      <c:catAx>
        <c:axId val="81520230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3196274"/>
        <c:crosses val="autoZero"/>
        <c:auto val="1"/>
        <c:lblAlgn val="ctr"/>
        <c:lblOffset val="100"/>
        <c:noMultiLvlLbl val="0"/>
      </c:catAx>
      <c:valAx>
        <c:axId val="6319627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1520230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91428087413"/>
          <c:y val="0.0939893930465527"/>
          <c:w val="0.207539178314274"/>
          <c:h val="0.315013997347871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423728813559"/>
          <c:y val="0.0770477312905127"/>
          <c:w val="0.702033898305085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atrox'!$L$58:$L$65</c:f>
              <c:numCache>
                <c:formatCode>General</c:formatCode>
                <c:ptCount val="8"/>
                <c:pt idx="0">
                  <c:v>1.554</c:v>
                </c:pt>
                <c:pt idx="1">
                  <c:v>1.494</c:v>
                </c:pt>
                <c:pt idx="2">
                  <c:v>2.289</c:v>
                </c:pt>
                <c:pt idx="3">
                  <c:v>1.9235</c:v>
                </c:pt>
                <c:pt idx="4">
                  <c:v>2.2155</c:v>
                </c:pt>
                <c:pt idx="5">
                  <c:v>1.2475</c:v>
                </c:pt>
                <c:pt idx="6">
                  <c:v>0.4455</c:v>
                </c:pt>
                <c:pt idx="7">
                  <c:v>0.091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atrox'!$M$58:$M$65</c:f>
              <c:numCache>
                <c:formatCode>General</c:formatCode>
                <c:ptCount val="8"/>
                <c:pt idx="0">
                  <c:v>1.99967756714869</c:v>
                </c:pt>
                <c:pt idx="1">
                  <c:v>1.99829938016968</c:v>
                </c:pt>
                <c:pt idx="2">
                  <c:v>1.9910571068496</c:v>
                </c:pt>
                <c:pt idx="3">
                  <c:v>1.95369846851475</c:v>
                </c:pt>
                <c:pt idx="4">
                  <c:v>1.77794954330323</c:v>
                </c:pt>
                <c:pt idx="5">
                  <c:v>1.20933554433487</c:v>
                </c:pt>
                <c:pt idx="6">
                  <c:v>0.464222428529939</c:v>
                </c:pt>
                <c:pt idx="7">
                  <c:v>0.13040824358196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1.5195</c:v>
                </c:pt>
                <c:pt idx="1">
                  <c:v>1.278</c:v>
                </c:pt>
                <c:pt idx="2">
                  <c:v>2.181</c:v>
                </c:pt>
                <c:pt idx="3">
                  <c:v>1.6915</c:v>
                </c:pt>
                <c:pt idx="4">
                  <c:v>1.688</c:v>
                </c:pt>
                <c:pt idx="5">
                  <c:v>0.9215</c:v>
                </c:pt>
                <c:pt idx="6">
                  <c:v>0.324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1.59999872400128</c:v>
                </c:pt>
                <c:pt idx="1">
                  <c:v>1.59997958432665</c:v>
                </c:pt>
                <c:pt idx="2">
                  <c:v>1.59967342760253</c:v>
                </c:pt>
                <c:pt idx="3">
                  <c:v>1.59479482439926</c:v>
                </c:pt>
                <c:pt idx="4">
                  <c:v>1.52151937053276</c:v>
                </c:pt>
                <c:pt idx="5">
                  <c:v>0.94687169233653</c:v>
                </c:pt>
                <c:pt idx="6">
                  <c:v>0.395777268161674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43244545"/>
        <c:axId val="69995515"/>
      </c:lineChart>
      <c:catAx>
        <c:axId val="43244545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9995515"/>
        <c:crosses val="autoZero"/>
        <c:auto val="1"/>
        <c:lblAlgn val="ctr"/>
        <c:lblOffset val="100"/>
        <c:noMultiLvlLbl val="0"/>
      </c:catAx>
      <c:valAx>
        <c:axId val="69995515"/>
        <c:scaling>
          <c:orientation val="minMax"/>
          <c:max val="2.5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3244545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69491525424"/>
          <c:y val="0.031673541543901"/>
          <c:w val="0.207475209763539"/>
          <c:h val="0.460439074701635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044578415556"/>
          <c:y val="0.0770477312905127"/>
          <c:w val="0.702131272819903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atrox'!$N$57</c:f>
              <c:strCache>
                <c:ptCount val="1"/>
                <c:pt idx="0">
                  <c:v>Ave. neg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atrox'!$N$58:$N$65</c:f>
              <c:numCache>
                <c:formatCode>General</c:formatCode>
                <c:ptCount val="8"/>
                <c:pt idx="0">
                  <c:v>2.21</c:v>
                </c:pt>
                <c:pt idx="1">
                  <c:v>0.7495</c:v>
                </c:pt>
                <c:pt idx="2">
                  <c:v>0.345</c:v>
                </c:pt>
                <c:pt idx="3">
                  <c:v>0.012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atrox'!$O$57</c:f>
              <c:strCache>
                <c:ptCount val="1"/>
                <c:pt idx="0">
                  <c:v>Fit neg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atrox'!$O$58:$O$65</c:f>
              <c:numCache>
                <c:formatCode>General</c:formatCode>
                <c:ptCount val="8"/>
                <c:pt idx="0">
                  <c:v>1.17640552696671</c:v>
                </c:pt>
                <c:pt idx="1">
                  <c:v>0.750712563480261</c:v>
                </c:pt>
                <c:pt idx="2">
                  <c:v>0.213262577120651</c:v>
                </c:pt>
                <c:pt idx="3">
                  <c:v>0.0356271597207521</c:v>
                </c:pt>
                <c:pt idx="4">
                  <c:v>0.00523855866787132</c:v>
                </c:pt>
                <c:pt idx="5">
                  <c:v>0.000754795303734669</c:v>
                </c:pt>
                <c:pt idx="6">
                  <c:v>0.000108432933019236</c:v>
                </c:pt>
                <c:pt idx="7">
                  <c:v>1.55707037407064E-005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1.5195</c:v>
                </c:pt>
                <c:pt idx="1">
                  <c:v>1.278</c:v>
                </c:pt>
                <c:pt idx="2">
                  <c:v>2.181</c:v>
                </c:pt>
                <c:pt idx="3">
                  <c:v>1.6915</c:v>
                </c:pt>
                <c:pt idx="4">
                  <c:v>1.688</c:v>
                </c:pt>
                <c:pt idx="5">
                  <c:v>0.9215</c:v>
                </c:pt>
                <c:pt idx="6">
                  <c:v>0.324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1.59999872400128</c:v>
                </c:pt>
                <c:pt idx="1">
                  <c:v>1.59997958432665</c:v>
                </c:pt>
                <c:pt idx="2">
                  <c:v>1.59967342760253</c:v>
                </c:pt>
                <c:pt idx="3">
                  <c:v>1.59479482439926</c:v>
                </c:pt>
                <c:pt idx="4">
                  <c:v>1.52151937053276</c:v>
                </c:pt>
                <c:pt idx="5">
                  <c:v>0.94687169233653</c:v>
                </c:pt>
                <c:pt idx="6">
                  <c:v>0.395777268161674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458695"/>
        <c:axId val="71466050"/>
      </c:lineChart>
      <c:catAx>
        <c:axId val="458695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1466050"/>
        <c:crosses val="autoZero"/>
        <c:auto val="1"/>
        <c:lblAlgn val="ctr"/>
        <c:lblOffset val="100"/>
        <c:noMultiLvlLbl val="0"/>
      </c:catAx>
      <c:valAx>
        <c:axId val="7146605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58695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81778041946166"/>
          <c:y val="0.031673541543901"/>
          <c:w val="0.207455842391304"/>
          <c:h val="0.938559009871814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667144307123"/>
          <c:y val="0.02815801800864"/>
          <c:w val="0.701832945250463"/>
          <c:h val="0.854681725914745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atrox'!$F$58:$F$65</c:f>
              <c:numCache>
                <c:formatCode>General</c:formatCode>
                <c:ptCount val="8"/>
                <c:pt idx="0">
                  <c:v>1.6405</c:v>
                </c:pt>
                <c:pt idx="1">
                  <c:v>1.6685</c:v>
                </c:pt>
                <c:pt idx="2">
                  <c:v>2.2635</c:v>
                </c:pt>
                <c:pt idx="3">
                  <c:v>1.8585</c:v>
                </c:pt>
                <c:pt idx="4">
                  <c:v>2.49</c:v>
                </c:pt>
                <c:pt idx="5">
                  <c:v>1.3925</c:v>
                </c:pt>
                <c:pt idx="6">
                  <c:v>0.572</c:v>
                </c:pt>
                <c:pt idx="7">
                  <c:v>0.128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'B. atrox'!$G$57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atrox'!$G$58:$G$65</c:f>
              <c:numCache>
                <c:formatCode>General</c:formatCode>
                <c:ptCount val="8"/>
                <c:pt idx="0">
                  <c:v>2.48803005595524</c:v>
                </c:pt>
                <c:pt idx="1">
                  <c:v>2.48213907496013</c:v>
                </c:pt>
                <c:pt idx="2">
                  <c:v>2.45885434439178</c:v>
                </c:pt>
                <c:pt idx="3">
                  <c:v>2.36996834094368</c:v>
                </c:pt>
                <c:pt idx="4">
                  <c:v>2.07108472775564</c:v>
                </c:pt>
                <c:pt idx="5">
                  <c:v>1.38026138962181</c:v>
                </c:pt>
                <c:pt idx="6">
                  <c:v>0.601825215114104</c:v>
                </c:pt>
                <c:pt idx="7">
                  <c:v>0.200290937960758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'B. atrox'!$H$57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atrox'!$H$58:$H$65</c:f>
              <c:numCache>
                <c:formatCode>General</c:formatCode>
                <c:ptCount val="8"/>
                <c:pt idx="0">
                  <c:v>1.691</c:v>
                </c:pt>
                <c:pt idx="1">
                  <c:v>1.565</c:v>
                </c:pt>
                <c:pt idx="2">
                  <c:v>2.424</c:v>
                </c:pt>
                <c:pt idx="3">
                  <c:v>1.759</c:v>
                </c:pt>
                <c:pt idx="4">
                  <c:v>1.888</c:v>
                </c:pt>
                <c:pt idx="5">
                  <c:v>2.3225</c:v>
                </c:pt>
                <c:pt idx="6">
                  <c:v>1.0705</c:v>
                </c:pt>
                <c:pt idx="7">
                  <c:v>0.301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'B. atrox'!$I$57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atrox'!$I$58:$I$65</c:f>
              <c:numCache>
                <c:formatCode>General</c:formatCode>
                <c:ptCount val="8"/>
                <c:pt idx="0">
                  <c:v>2.19999665507438</c:v>
                </c:pt>
                <c:pt idx="1">
                  <c:v>2.19996469131793</c:v>
                </c:pt>
                <c:pt idx="2">
                  <c:v>2.19962734220809</c:v>
                </c:pt>
                <c:pt idx="3">
                  <c:v>2.19607319504983</c:v>
                </c:pt>
                <c:pt idx="4">
                  <c:v>2.15931205639053</c:v>
                </c:pt>
                <c:pt idx="5">
                  <c:v>1.8404234591678</c:v>
                </c:pt>
                <c:pt idx="6">
                  <c:v>0.803819789963978</c:v>
                </c:pt>
                <c:pt idx="7">
                  <c:v>0.279271647323891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'B. atrox'!$J$57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atrox'!$J$58:$J$65</c:f>
              <c:numCache>
                <c:formatCode>General</c:formatCode>
                <c:ptCount val="8"/>
                <c:pt idx="0">
                  <c:v>1.8005</c:v>
                </c:pt>
                <c:pt idx="1">
                  <c:v>1.701</c:v>
                </c:pt>
                <c:pt idx="2">
                  <c:v>2.2505</c:v>
                </c:pt>
                <c:pt idx="3">
                  <c:v>2.437</c:v>
                </c:pt>
                <c:pt idx="4">
                  <c:v>1.7885</c:v>
                </c:pt>
                <c:pt idx="5">
                  <c:v>0.584</c:v>
                </c:pt>
                <c:pt idx="6">
                  <c:v>0.1665</c:v>
                </c:pt>
                <c:pt idx="7">
                  <c:v>0.0605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'B. atrox'!$K$57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atrox'!$K$58:$K$65</c:f>
              <c:numCache>
                <c:formatCode>General</c:formatCode>
                <c:ptCount val="8"/>
                <c:pt idx="0">
                  <c:v>2.43678385118799</c:v>
                </c:pt>
                <c:pt idx="1">
                  <c:v>2.43527189137432</c:v>
                </c:pt>
                <c:pt idx="2">
                  <c:v>2.42324398276102</c:v>
                </c:pt>
                <c:pt idx="3">
                  <c:v>2.33116843176192</c:v>
                </c:pt>
                <c:pt idx="4">
                  <c:v>1.78898159989657</c:v>
                </c:pt>
                <c:pt idx="5">
                  <c:v>0.635002589645177</c:v>
                </c:pt>
                <c:pt idx="6">
                  <c:v>0.119027302822326</c:v>
                </c:pt>
                <c:pt idx="7">
                  <c:v>0.032982965884249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'B. atrox'!$L$57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atrox'!$L$58:$L$65</c:f>
              <c:numCache>
                <c:formatCode>General</c:formatCode>
                <c:ptCount val="8"/>
                <c:pt idx="0">
                  <c:v>1.554</c:v>
                </c:pt>
                <c:pt idx="1">
                  <c:v>1.494</c:v>
                </c:pt>
                <c:pt idx="2">
                  <c:v>2.289</c:v>
                </c:pt>
                <c:pt idx="3">
                  <c:v>1.9235</c:v>
                </c:pt>
                <c:pt idx="4">
                  <c:v>2.2155</c:v>
                </c:pt>
                <c:pt idx="5">
                  <c:v>1.2475</c:v>
                </c:pt>
                <c:pt idx="6">
                  <c:v>0.4455</c:v>
                </c:pt>
                <c:pt idx="7">
                  <c:v>0.091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'B. atrox'!$M$57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atrox'!$M$58:$M$65</c:f>
              <c:numCache>
                <c:formatCode>General</c:formatCode>
                <c:ptCount val="8"/>
                <c:pt idx="0">
                  <c:v>1.99967756714869</c:v>
                </c:pt>
                <c:pt idx="1">
                  <c:v>1.99829938016968</c:v>
                </c:pt>
                <c:pt idx="2">
                  <c:v>1.9910571068496</c:v>
                </c:pt>
                <c:pt idx="3">
                  <c:v>1.95369846851475</c:v>
                </c:pt>
                <c:pt idx="4">
                  <c:v>1.77794954330323</c:v>
                </c:pt>
                <c:pt idx="5">
                  <c:v>1.20933554433487</c:v>
                </c:pt>
                <c:pt idx="6">
                  <c:v>0.464222428529939</c:v>
                </c:pt>
                <c:pt idx="7">
                  <c:v>0.13040824358196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'B. atrox'!$N$57</c:f>
              <c:strCache>
                <c:ptCount val="1"/>
                <c:pt idx="0">
                  <c:v>Ave. neg CTL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atrox'!$N$58:$N$65</c:f>
              <c:numCache>
                <c:formatCode>General</c:formatCode>
                <c:ptCount val="8"/>
                <c:pt idx="0">
                  <c:v>2.21</c:v>
                </c:pt>
                <c:pt idx="1">
                  <c:v>0.7495</c:v>
                </c:pt>
                <c:pt idx="2">
                  <c:v>0.345</c:v>
                </c:pt>
                <c:pt idx="3">
                  <c:v>0.012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'B. atrox'!$O$57</c:f>
              <c:strCache>
                <c:ptCount val="1"/>
                <c:pt idx="0">
                  <c:v>Fit neg CTL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atrox'!$O$58:$O$65</c:f>
              <c:numCache>
                <c:formatCode>General</c:formatCode>
                <c:ptCount val="8"/>
                <c:pt idx="0">
                  <c:v>1.17640552696671</c:v>
                </c:pt>
                <c:pt idx="1">
                  <c:v>0.750712563480261</c:v>
                </c:pt>
                <c:pt idx="2">
                  <c:v>0.213262577120651</c:v>
                </c:pt>
                <c:pt idx="3">
                  <c:v>0.0356271597207521</c:v>
                </c:pt>
                <c:pt idx="4">
                  <c:v>0.00523855866787132</c:v>
                </c:pt>
                <c:pt idx="5">
                  <c:v>0.000754795303734669</c:v>
                </c:pt>
                <c:pt idx="6">
                  <c:v>0.000108432933019236</c:v>
                </c:pt>
                <c:pt idx="7">
                  <c:v>1.55707037407064E-005</c:v>
                </c:pt>
              </c:numCache>
            </c:numRef>
          </c:val>
          <c:smooth val="1"/>
        </c:ser>
        <c:ser>
          <c:idx val="10"/>
          <c:order val="10"/>
          <c:tx>
            <c:strRef>
              <c:f>'B.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1.5195</c:v>
                </c:pt>
                <c:pt idx="1">
                  <c:v>1.278</c:v>
                </c:pt>
                <c:pt idx="2">
                  <c:v>2.181</c:v>
                </c:pt>
                <c:pt idx="3">
                  <c:v>1.6915</c:v>
                </c:pt>
                <c:pt idx="4">
                  <c:v>1.688</c:v>
                </c:pt>
                <c:pt idx="5">
                  <c:v>0.9215</c:v>
                </c:pt>
                <c:pt idx="6">
                  <c:v>0.324</c:v>
                </c:pt>
              </c:numCache>
            </c:numRef>
          </c:val>
          <c:smooth val="1"/>
        </c:ser>
        <c:ser>
          <c:idx val="11"/>
          <c:order val="11"/>
          <c:tx>
            <c:strRef>
              <c:f>'B.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1.59999872400128</c:v>
                </c:pt>
                <c:pt idx="1">
                  <c:v>1.59997958432665</c:v>
                </c:pt>
                <c:pt idx="2">
                  <c:v>1.59967342760253</c:v>
                </c:pt>
                <c:pt idx="3">
                  <c:v>1.59479482439926</c:v>
                </c:pt>
                <c:pt idx="4">
                  <c:v>1.52151937053276</c:v>
                </c:pt>
                <c:pt idx="5">
                  <c:v>0.94687169233653</c:v>
                </c:pt>
                <c:pt idx="6">
                  <c:v>0.395777268161674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7973138"/>
        <c:axId val="2853017"/>
      </c:lineChart>
      <c:catAx>
        <c:axId val="7973138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853017"/>
        <c:crosses val="autoZero"/>
        <c:auto val="1"/>
        <c:lblAlgn val="ctr"/>
        <c:lblOffset val="100"/>
        <c:noMultiLvlLbl val="0"/>
      </c:catAx>
      <c:valAx>
        <c:axId val="285301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97313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78733058690071"/>
          <c:y val="0.217144641648884"/>
          <c:w val="0.207606878433246"/>
          <c:h val="0.47074744951072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377566604446"/>
          <c:y val="0.0771950500883913"/>
          <c:w val="0.701849652129645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atrox'!$F$58:$F$65</c:f>
              <c:numCache>
                <c:formatCode>General</c:formatCode>
                <c:ptCount val="8"/>
                <c:pt idx="0">
                  <c:v>1.6405</c:v>
                </c:pt>
                <c:pt idx="1">
                  <c:v>1.6685</c:v>
                </c:pt>
                <c:pt idx="2">
                  <c:v>2.2635</c:v>
                </c:pt>
                <c:pt idx="3">
                  <c:v>1.8585</c:v>
                </c:pt>
                <c:pt idx="4">
                  <c:v>2.49</c:v>
                </c:pt>
                <c:pt idx="5">
                  <c:v>1.3925</c:v>
                </c:pt>
                <c:pt idx="6">
                  <c:v>0.572</c:v>
                </c:pt>
                <c:pt idx="7">
                  <c:v>0.128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atrox'!$G$58:$G$65</c:f>
              <c:numCache>
                <c:formatCode>General</c:formatCode>
                <c:ptCount val="8"/>
                <c:pt idx="0">
                  <c:v>2.48803005595524</c:v>
                </c:pt>
                <c:pt idx="1">
                  <c:v>2.48213907496013</c:v>
                </c:pt>
                <c:pt idx="2">
                  <c:v>2.45885434439178</c:v>
                </c:pt>
                <c:pt idx="3">
                  <c:v>2.36996834094368</c:v>
                </c:pt>
                <c:pt idx="4">
                  <c:v>2.07108472775564</c:v>
                </c:pt>
                <c:pt idx="5">
                  <c:v>1.38026138962181</c:v>
                </c:pt>
                <c:pt idx="6">
                  <c:v>0.601825215114104</c:v>
                </c:pt>
                <c:pt idx="7">
                  <c:v>0.200290937960758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1.5195</c:v>
                </c:pt>
                <c:pt idx="1">
                  <c:v>1.278</c:v>
                </c:pt>
                <c:pt idx="2">
                  <c:v>2.181</c:v>
                </c:pt>
                <c:pt idx="3">
                  <c:v>1.6915</c:v>
                </c:pt>
                <c:pt idx="4">
                  <c:v>1.688</c:v>
                </c:pt>
                <c:pt idx="5">
                  <c:v>0.9215</c:v>
                </c:pt>
                <c:pt idx="6">
                  <c:v>0.324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1.59999872400128</c:v>
                </c:pt>
                <c:pt idx="1">
                  <c:v>1.59997958432665</c:v>
                </c:pt>
                <c:pt idx="2">
                  <c:v>1.59967342760253</c:v>
                </c:pt>
                <c:pt idx="3">
                  <c:v>1.59479482439926</c:v>
                </c:pt>
                <c:pt idx="4">
                  <c:v>1.52151937053276</c:v>
                </c:pt>
                <c:pt idx="5">
                  <c:v>0.94687169233653</c:v>
                </c:pt>
                <c:pt idx="6">
                  <c:v>0.395777268161674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0443034"/>
        <c:axId val="95459895"/>
      </c:lineChart>
      <c:catAx>
        <c:axId val="60443034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5459895"/>
        <c:crosses val="autoZero"/>
        <c:auto val="1"/>
        <c:lblAlgn val="ctr"/>
        <c:lblOffset val="100"/>
        <c:noMultiLvlLbl val="0"/>
      </c:catAx>
      <c:valAx>
        <c:axId val="9545989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0443034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74783641609"/>
          <c:y val="0.0313789039481438"/>
          <c:w val="0.207551972846839"/>
          <c:h val="0.392957123913364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.png"/><Relationship Id="rId2" Type="http://schemas.openxmlformats.org/officeDocument/2006/relationships/chart" Target="../charts/chart69.xml"/><Relationship Id="rId3" Type="http://schemas.openxmlformats.org/officeDocument/2006/relationships/chart" Target="../charts/chart70.xml"/><Relationship Id="rId4" Type="http://schemas.openxmlformats.org/officeDocument/2006/relationships/chart" Target="../charts/chart71.xml"/><Relationship Id="rId5" Type="http://schemas.openxmlformats.org/officeDocument/2006/relationships/chart" Target="../charts/chart72.xml"/><Relationship Id="rId6" Type="http://schemas.openxmlformats.org/officeDocument/2006/relationships/chart" Target="../charts/chart73.xml"/><Relationship Id="rId7" Type="http://schemas.openxmlformats.org/officeDocument/2006/relationships/chart" Target="../charts/chart74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chart" Target="../charts/chart75.xml"/><Relationship Id="rId3" Type="http://schemas.openxmlformats.org/officeDocument/2006/relationships/chart" Target="../charts/chart76.xml"/><Relationship Id="rId4" Type="http://schemas.openxmlformats.org/officeDocument/2006/relationships/chart" Target="../charts/chart77.xml"/><Relationship Id="rId5" Type="http://schemas.openxmlformats.org/officeDocument/2006/relationships/chart" Target="../charts/chart78.xml"/><Relationship Id="rId6" Type="http://schemas.openxmlformats.org/officeDocument/2006/relationships/chart" Target="../charts/chart79.xml"/><Relationship Id="rId7" Type="http://schemas.openxmlformats.org/officeDocument/2006/relationships/chart" Target="../charts/chart80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8.png"/><Relationship Id="rId2" Type="http://schemas.openxmlformats.org/officeDocument/2006/relationships/chart" Target="../charts/chart81.xml"/><Relationship Id="rId3" Type="http://schemas.openxmlformats.org/officeDocument/2006/relationships/chart" Target="../charts/chart82.xml"/><Relationship Id="rId4" Type="http://schemas.openxmlformats.org/officeDocument/2006/relationships/chart" Target="../charts/chart83.xml"/><Relationship Id="rId5" Type="http://schemas.openxmlformats.org/officeDocument/2006/relationships/chart" Target="../charts/chart84.xml"/><Relationship Id="rId6" Type="http://schemas.openxmlformats.org/officeDocument/2006/relationships/chart" Target="../charts/chart85.xml"/><Relationship Id="rId7" Type="http://schemas.openxmlformats.org/officeDocument/2006/relationships/chart" Target="../charts/chart8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271080</xdr:colOff>
      <xdr:row>62</xdr:row>
      <xdr:rowOff>84960</xdr:rowOff>
    </xdr:to>
    <xdr:pic>
      <xdr:nvPicPr>
        <xdr:cNvPr id="0" name="Image 1_0" descr=""/>
        <xdr:cNvPicPr/>
      </xdr:nvPicPr>
      <xdr:blipFill>
        <a:blip r:embed="rId1"/>
        <a:stretch/>
      </xdr:blipFill>
      <xdr:spPr>
        <a:xfrm>
          <a:off x="49680" y="9865080"/>
          <a:ext cx="3975480" cy="1228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489960</xdr:colOff>
      <xdr:row>101</xdr:row>
      <xdr:rowOff>16920</xdr:rowOff>
    </xdr:to>
    <xdr:graphicFrame>
      <xdr:nvGraphicFramePr>
        <xdr:cNvPr id="1" name="Chart 12_1"/>
        <xdr:cNvGraphicFramePr/>
      </xdr:nvGraphicFramePr>
      <xdr:xfrm>
        <a:off x="0" y="15544800"/>
        <a:ext cx="424404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399600</xdr:colOff>
      <xdr:row>87</xdr:row>
      <xdr:rowOff>34560</xdr:rowOff>
    </xdr:from>
    <xdr:to>
      <xdr:col>12</xdr:col>
      <xdr:colOff>35640</xdr:colOff>
      <xdr:row>101</xdr:row>
      <xdr:rowOff>24120</xdr:rowOff>
    </xdr:to>
    <xdr:graphicFrame>
      <xdr:nvGraphicFramePr>
        <xdr:cNvPr id="2" name="Chart 13_0"/>
        <xdr:cNvGraphicFramePr/>
      </xdr:nvGraphicFramePr>
      <xdr:xfrm>
        <a:off x="4966200" y="15552360"/>
        <a:ext cx="424872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178200</xdr:colOff>
      <xdr:row>87</xdr:row>
      <xdr:rowOff>30600</xdr:rowOff>
    </xdr:from>
    <xdr:to>
      <xdr:col>19</xdr:col>
      <xdr:colOff>508320</xdr:colOff>
      <xdr:row>101</xdr:row>
      <xdr:rowOff>20160</xdr:rowOff>
    </xdr:to>
    <xdr:graphicFrame>
      <xdr:nvGraphicFramePr>
        <xdr:cNvPr id="3" name="Chart 14_0"/>
        <xdr:cNvGraphicFramePr/>
      </xdr:nvGraphicFramePr>
      <xdr:xfrm>
        <a:off x="9357480" y="15548400"/>
        <a:ext cx="424800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562680</xdr:colOff>
      <xdr:row>87</xdr:row>
      <xdr:rowOff>28080</xdr:rowOff>
    </xdr:from>
    <xdr:to>
      <xdr:col>26</xdr:col>
      <xdr:colOff>539280</xdr:colOff>
      <xdr:row>101</xdr:row>
      <xdr:rowOff>17640</xdr:rowOff>
    </xdr:to>
    <xdr:graphicFrame>
      <xdr:nvGraphicFramePr>
        <xdr:cNvPr id="4" name="Chart 15_0"/>
        <xdr:cNvGraphicFramePr/>
      </xdr:nvGraphicFramePr>
      <xdr:xfrm>
        <a:off x="13659840" y="15545880"/>
        <a:ext cx="423936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20</xdr:col>
      <xdr:colOff>360000</xdr:colOff>
      <xdr:row>42</xdr:row>
      <xdr:rowOff>66600</xdr:rowOff>
    </xdr:from>
    <xdr:to>
      <xdr:col>30</xdr:col>
      <xdr:colOff>299520</xdr:colOff>
      <xdr:row>80</xdr:row>
      <xdr:rowOff>52560</xdr:rowOff>
    </xdr:to>
    <xdr:graphicFrame>
      <xdr:nvGraphicFramePr>
        <xdr:cNvPr id="5" name="Chart 16_0"/>
        <xdr:cNvGraphicFramePr/>
      </xdr:nvGraphicFramePr>
      <xdr:xfrm>
        <a:off x="14066280" y="7427520"/>
        <a:ext cx="6029280" cy="6916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169920</xdr:rowOff>
    </xdr:from>
    <xdr:to>
      <xdr:col>4</xdr:col>
      <xdr:colOff>490320</xdr:colOff>
      <xdr:row>86</xdr:row>
      <xdr:rowOff>159480</xdr:rowOff>
    </xdr:to>
    <xdr:graphicFrame>
      <xdr:nvGraphicFramePr>
        <xdr:cNvPr id="6" name="Chart 12_2"/>
        <xdr:cNvGraphicFramePr/>
      </xdr:nvGraphicFramePr>
      <xdr:xfrm>
        <a:off x="360" y="13059000"/>
        <a:ext cx="424404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271080</xdr:colOff>
      <xdr:row>62</xdr:row>
      <xdr:rowOff>84960</xdr:rowOff>
    </xdr:to>
    <xdr:pic>
      <xdr:nvPicPr>
        <xdr:cNvPr id="7" name="Image 1_0" descr=""/>
        <xdr:cNvPicPr/>
      </xdr:nvPicPr>
      <xdr:blipFill>
        <a:blip r:embed="rId1"/>
        <a:stretch/>
      </xdr:blipFill>
      <xdr:spPr>
        <a:xfrm>
          <a:off x="49680" y="9865080"/>
          <a:ext cx="3975480" cy="1228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489960</xdr:colOff>
      <xdr:row>101</xdr:row>
      <xdr:rowOff>16920</xdr:rowOff>
    </xdr:to>
    <xdr:graphicFrame>
      <xdr:nvGraphicFramePr>
        <xdr:cNvPr id="8" name="Chart 12_1"/>
        <xdr:cNvGraphicFramePr/>
      </xdr:nvGraphicFramePr>
      <xdr:xfrm>
        <a:off x="0" y="15544800"/>
        <a:ext cx="424404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399600</xdr:colOff>
      <xdr:row>87</xdr:row>
      <xdr:rowOff>34560</xdr:rowOff>
    </xdr:from>
    <xdr:to>
      <xdr:col>12</xdr:col>
      <xdr:colOff>83880</xdr:colOff>
      <xdr:row>101</xdr:row>
      <xdr:rowOff>24120</xdr:rowOff>
    </xdr:to>
    <xdr:graphicFrame>
      <xdr:nvGraphicFramePr>
        <xdr:cNvPr id="9" name="Chart 13_0"/>
        <xdr:cNvGraphicFramePr/>
      </xdr:nvGraphicFramePr>
      <xdr:xfrm>
        <a:off x="4966200" y="15552360"/>
        <a:ext cx="424944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177480</xdr:colOff>
      <xdr:row>87</xdr:row>
      <xdr:rowOff>30600</xdr:rowOff>
    </xdr:from>
    <xdr:to>
      <xdr:col>19</xdr:col>
      <xdr:colOff>507600</xdr:colOff>
      <xdr:row>101</xdr:row>
      <xdr:rowOff>20160</xdr:rowOff>
    </xdr:to>
    <xdr:graphicFrame>
      <xdr:nvGraphicFramePr>
        <xdr:cNvPr id="10" name="Chart 14_0"/>
        <xdr:cNvGraphicFramePr/>
      </xdr:nvGraphicFramePr>
      <xdr:xfrm>
        <a:off x="9309240" y="15548400"/>
        <a:ext cx="424800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562680</xdr:colOff>
      <xdr:row>87</xdr:row>
      <xdr:rowOff>28080</xdr:rowOff>
    </xdr:from>
    <xdr:to>
      <xdr:col>26</xdr:col>
      <xdr:colOff>539280</xdr:colOff>
      <xdr:row>101</xdr:row>
      <xdr:rowOff>17640</xdr:rowOff>
    </xdr:to>
    <xdr:graphicFrame>
      <xdr:nvGraphicFramePr>
        <xdr:cNvPr id="11" name="Chart 15_0"/>
        <xdr:cNvGraphicFramePr/>
      </xdr:nvGraphicFramePr>
      <xdr:xfrm>
        <a:off x="13612320" y="15545880"/>
        <a:ext cx="423936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19</xdr:col>
      <xdr:colOff>519840</xdr:colOff>
      <xdr:row>45</xdr:row>
      <xdr:rowOff>158040</xdr:rowOff>
    </xdr:from>
    <xdr:to>
      <xdr:col>29</xdr:col>
      <xdr:colOff>459360</xdr:colOff>
      <xdr:row>83</xdr:row>
      <xdr:rowOff>159120</xdr:rowOff>
    </xdr:to>
    <xdr:graphicFrame>
      <xdr:nvGraphicFramePr>
        <xdr:cNvPr id="12" name="Chart 16_0"/>
        <xdr:cNvGraphicFramePr/>
      </xdr:nvGraphicFramePr>
      <xdr:xfrm>
        <a:off x="13569480" y="8059680"/>
        <a:ext cx="6029280" cy="6916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169920</xdr:rowOff>
    </xdr:from>
    <xdr:to>
      <xdr:col>4</xdr:col>
      <xdr:colOff>490320</xdr:colOff>
      <xdr:row>86</xdr:row>
      <xdr:rowOff>159480</xdr:rowOff>
    </xdr:to>
    <xdr:graphicFrame>
      <xdr:nvGraphicFramePr>
        <xdr:cNvPr id="13" name="Chart 12_2"/>
        <xdr:cNvGraphicFramePr/>
      </xdr:nvGraphicFramePr>
      <xdr:xfrm>
        <a:off x="360" y="13059000"/>
        <a:ext cx="424404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270000</xdr:colOff>
      <xdr:row>62</xdr:row>
      <xdr:rowOff>85320</xdr:rowOff>
    </xdr:to>
    <xdr:pic>
      <xdr:nvPicPr>
        <xdr:cNvPr id="14" name="Image 1_0" descr=""/>
        <xdr:cNvPicPr/>
      </xdr:nvPicPr>
      <xdr:blipFill>
        <a:blip r:embed="rId1"/>
        <a:stretch/>
      </xdr:blipFill>
      <xdr:spPr>
        <a:xfrm>
          <a:off x="49680" y="9865080"/>
          <a:ext cx="3974400" cy="137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26640</xdr:rowOff>
    </xdr:from>
    <xdr:to>
      <xdr:col>4</xdr:col>
      <xdr:colOff>488520</xdr:colOff>
      <xdr:row>101</xdr:row>
      <xdr:rowOff>16920</xdr:rowOff>
    </xdr:to>
    <xdr:graphicFrame>
      <xdr:nvGraphicFramePr>
        <xdr:cNvPr id="15" name="Chart 12_1"/>
        <xdr:cNvGraphicFramePr/>
      </xdr:nvGraphicFramePr>
      <xdr:xfrm>
        <a:off x="0" y="15687000"/>
        <a:ext cx="4242600" cy="244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398520</xdr:colOff>
      <xdr:row>87</xdr:row>
      <xdr:rowOff>34200</xdr:rowOff>
    </xdr:from>
    <xdr:to>
      <xdr:col>12</xdr:col>
      <xdr:colOff>83160</xdr:colOff>
      <xdr:row>101</xdr:row>
      <xdr:rowOff>24120</xdr:rowOff>
    </xdr:to>
    <xdr:graphicFrame>
      <xdr:nvGraphicFramePr>
        <xdr:cNvPr id="16" name="Chart 13_0"/>
        <xdr:cNvGraphicFramePr/>
      </xdr:nvGraphicFramePr>
      <xdr:xfrm>
        <a:off x="4965120" y="15694560"/>
        <a:ext cx="424980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176400</xdr:colOff>
      <xdr:row>87</xdr:row>
      <xdr:rowOff>30240</xdr:rowOff>
    </xdr:from>
    <xdr:to>
      <xdr:col>19</xdr:col>
      <xdr:colOff>198720</xdr:colOff>
      <xdr:row>101</xdr:row>
      <xdr:rowOff>20160</xdr:rowOff>
    </xdr:to>
    <xdr:graphicFrame>
      <xdr:nvGraphicFramePr>
        <xdr:cNvPr id="17" name="Chart 14_0"/>
        <xdr:cNvGraphicFramePr/>
      </xdr:nvGraphicFramePr>
      <xdr:xfrm>
        <a:off x="9308160" y="15690600"/>
        <a:ext cx="424764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561240</xdr:colOff>
      <xdr:row>87</xdr:row>
      <xdr:rowOff>27720</xdr:rowOff>
    </xdr:from>
    <xdr:to>
      <xdr:col>26</xdr:col>
      <xdr:colOff>537840</xdr:colOff>
      <xdr:row>101</xdr:row>
      <xdr:rowOff>17640</xdr:rowOff>
    </xdr:to>
    <xdr:graphicFrame>
      <xdr:nvGraphicFramePr>
        <xdr:cNvPr id="18" name="Chart 15_0"/>
        <xdr:cNvGraphicFramePr/>
      </xdr:nvGraphicFramePr>
      <xdr:xfrm>
        <a:off x="13918320" y="15688080"/>
        <a:ext cx="423936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19</xdr:col>
      <xdr:colOff>96480</xdr:colOff>
      <xdr:row>44</xdr:row>
      <xdr:rowOff>164520</xdr:rowOff>
    </xdr:from>
    <xdr:to>
      <xdr:col>29</xdr:col>
      <xdr:colOff>36000</xdr:colOff>
      <xdr:row>82</xdr:row>
      <xdr:rowOff>8280</xdr:rowOff>
    </xdr:to>
    <xdr:graphicFrame>
      <xdr:nvGraphicFramePr>
        <xdr:cNvPr id="19" name="Chart 16_0"/>
        <xdr:cNvGraphicFramePr/>
      </xdr:nvGraphicFramePr>
      <xdr:xfrm>
        <a:off x="13453560" y="7875720"/>
        <a:ext cx="6029280" cy="6916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170640</xdr:rowOff>
    </xdr:from>
    <xdr:to>
      <xdr:col>4</xdr:col>
      <xdr:colOff>488880</xdr:colOff>
      <xdr:row>86</xdr:row>
      <xdr:rowOff>160200</xdr:rowOff>
    </xdr:to>
    <xdr:graphicFrame>
      <xdr:nvGraphicFramePr>
        <xdr:cNvPr id="20" name="Chart 12_2"/>
        <xdr:cNvGraphicFramePr/>
      </xdr:nvGraphicFramePr>
      <xdr:xfrm>
        <a:off x="360" y="13201920"/>
        <a:ext cx="424260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T112"/>
  <sheetViews>
    <sheetView showFormulas="false" showGridLines="true" showRowColHeaders="true" showZeros="true" rightToLeft="false" tabSelected="true" showOutlineSymbols="true" defaultGridColor="true" view="normal" topLeftCell="F42" colorId="64" zoomScale="100" zoomScaleNormal="100" zoomScalePageLayoutView="100" workbookViewId="0">
      <selection pane="topLeft" activeCell="T66" activeCellId="0" sqref="T66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8.6"/>
    <col collapsed="false" customWidth="true" hidden="false" outlineLevel="0" max="8" min="8" style="0" width="9.5"/>
    <col collapsed="false" customWidth="true" hidden="false" outlineLevel="0" max="9" min="9" style="0" width="9.7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1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1.78</v>
      </c>
      <c r="G33" s="0" t="n">
        <v>1.675</v>
      </c>
      <c r="H33" s="0" t="n">
        <v>1.871</v>
      </c>
      <c r="I33" s="0" t="n">
        <v>1.821</v>
      </c>
      <c r="J33" s="0" t="n">
        <v>1.785</v>
      </c>
      <c r="K33" s="0" t="n">
        <v>1.815</v>
      </c>
      <c r="L33" s="0" t="n">
        <v>1.79</v>
      </c>
      <c r="M33" s="0" t="n">
        <v>1.748</v>
      </c>
      <c r="N33" s="0" t="n">
        <v>1.46</v>
      </c>
      <c r="O33" s="0" t="n">
        <v>1.362</v>
      </c>
      <c r="P33" s="0" t="n">
        <v>1.656</v>
      </c>
      <c r="Q33" s="0" t="n">
        <v>1.693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1.733</v>
      </c>
      <c r="G34" s="0" t="n">
        <v>1.18</v>
      </c>
      <c r="H34" s="0" t="n">
        <v>1.831</v>
      </c>
      <c r="I34" s="0" t="n">
        <v>1.822</v>
      </c>
      <c r="J34" s="0" t="n">
        <v>1.704</v>
      </c>
      <c r="K34" s="0" t="n">
        <v>1.723</v>
      </c>
      <c r="L34" s="0" t="n">
        <v>1.618</v>
      </c>
      <c r="M34" s="0" t="n">
        <v>1.867</v>
      </c>
      <c r="N34" s="0" t="n">
        <v>1.15</v>
      </c>
      <c r="O34" s="0" t="n">
        <v>1.052</v>
      </c>
      <c r="P34" s="0" t="n">
        <v>1.692</v>
      </c>
      <c r="Q34" s="0" t="n">
        <v>1.663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1.894</v>
      </c>
      <c r="G35" s="0" t="n">
        <v>1.696</v>
      </c>
      <c r="H35" s="0" t="n">
        <v>1.88</v>
      </c>
      <c r="I35" s="0" t="n">
        <v>1.817</v>
      </c>
      <c r="J35" s="0" t="n">
        <v>1.735</v>
      </c>
      <c r="K35" s="0" t="n">
        <v>1.68</v>
      </c>
      <c r="L35" s="0" t="n">
        <v>1.586</v>
      </c>
      <c r="M35" s="0" t="n">
        <v>1.685</v>
      </c>
      <c r="N35" s="0" t="n">
        <v>0.485</v>
      </c>
      <c r="O35" s="0" t="n">
        <v>0.461</v>
      </c>
      <c r="P35" s="0" t="n">
        <v>1.601</v>
      </c>
      <c r="Q35" s="0" t="n">
        <v>1.646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1.78</v>
      </c>
      <c r="G36" s="0" t="n">
        <v>1.692</v>
      </c>
      <c r="H36" s="0" t="n">
        <v>1.782</v>
      </c>
      <c r="I36" s="0" t="n">
        <v>1.717</v>
      </c>
      <c r="J36" s="0" t="n">
        <v>1.632</v>
      </c>
      <c r="K36" s="0" t="n">
        <v>1.651</v>
      </c>
      <c r="L36" s="0" t="n">
        <v>1.51</v>
      </c>
      <c r="M36" s="0" t="n">
        <v>1.576</v>
      </c>
      <c r="N36" s="0" t="n">
        <v>0.261</v>
      </c>
      <c r="O36" s="0" t="n">
        <v>0.239</v>
      </c>
      <c r="P36" s="0" t="n">
        <v>1.694</v>
      </c>
      <c r="Q36" s="0" t="n">
        <v>1.523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2.065</v>
      </c>
      <c r="G37" s="0" t="n">
        <v>1.911</v>
      </c>
      <c r="H37" s="0" t="n">
        <v>2.135</v>
      </c>
      <c r="I37" s="0" t="n">
        <v>1.787</v>
      </c>
      <c r="J37" s="0" t="n">
        <v>2.917</v>
      </c>
      <c r="K37" s="0" t="n">
        <v>2.924</v>
      </c>
      <c r="L37" s="0" t="n">
        <v>2.113</v>
      </c>
      <c r="M37" s="0" t="n">
        <v>2.189</v>
      </c>
      <c r="N37" s="0" t="n">
        <v>0.244</v>
      </c>
      <c r="O37" s="0" t="n">
        <v>0.176</v>
      </c>
      <c r="P37" s="0" t="n">
        <v>1.993</v>
      </c>
      <c r="Q37" s="0" t="n">
        <v>2.683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1.887</v>
      </c>
      <c r="G38" s="0" t="n">
        <v>1.986</v>
      </c>
      <c r="H38" s="0" t="n">
        <v>1.964</v>
      </c>
      <c r="I38" s="0" t="n">
        <v>2.074</v>
      </c>
      <c r="J38" s="0" t="n">
        <v>1.315</v>
      </c>
      <c r="K38" s="0" t="n">
        <v>1.034</v>
      </c>
      <c r="L38" s="0" t="n">
        <v>1.393</v>
      </c>
      <c r="M38" s="0" t="n">
        <v>2.61</v>
      </c>
      <c r="N38" s="0" t="n">
        <v>0.18</v>
      </c>
      <c r="O38" s="0" t="n">
        <v>0.19</v>
      </c>
      <c r="P38" s="0" t="n">
        <v>0.68</v>
      </c>
      <c r="Q38" s="0" t="n">
        <v>0.711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2.255</v>
      </c>
      <c r="G39" s="0" t="n">
        <v>1.924</v>
      </c>
      <c r="H39" s="0" t="n">
        <v>1.983</v>
      </c>
      <c r="I39" s="0" t="n">
        <v>1.804</v>
      </c>
      <c r="J39" s="0" t="n">
        <v>0.527</v>
      </c>
      <c r="K39" s="0" t="n">
        <v>0.42</v>
      </c>
      <c r="L39" s="0" t="n">
        <v>0.748</v>
      </c>
      <c r="M39" s="0" t="n">
        <v>1.101</v>
      </c>
      <c r="N39" s="0" t="n">
        <v>0.152</v>
      </c>
      <c r="O39" s="0" t="n">
        <v>0.124</v>
      </c>
      <c r="P39" s="0" t="n">
        <v>0.263</v>
      </c>
      <c r="Q39" s="0" t="n">
        <v>0.359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1.096</v>
      </c>
      <c r="G40" s="0" t="n">
        <v>0.889</v>
      </c>
      <c r="H40" s="0" t="n">
        <v>0.892</v>
      </c>
      <c r="I40" s="0" t="n">
        <v>0.771</v>
      </c>
      <c r="J40" s="0" t="n">
        <v>0.315</v>
      </c>
      <c r="K40" s="0" t="n">
        <v>0.295</v>
      </c>
      <c r="L40" s="0" t="n">
        <v>0.38</v>
      </c>
      <c r="M40" s="0" t="n">
        <v>0.561</v>
      </c>
      <c r="N40" s="0" t="n">
        <v>0.232</v>
      </c>
      <c r="O40" s="0" t="n">
        <v>0.286</v>
      </c>
      <c r="P40" s="0" t="n">
        <v>0.277</v>
      </c>
      <c r="Q40" s="0" t="n">
        <v>0.278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1" customFormat="true" ht="13.8" hidden="false" customHeight="false" outlineLevel="0" collapsed="false">
      <c r="A44" s="0"/>
      <c r="F44" s="1" t="n">
        <v>1</v>
      </c>
      <c r="G44" s="1" t="n">
        <v>2</v>
      </c>
      <c r="H44" s="1" t="n">
        <v>3</v>
      </c>
      <c r="I44" s="1" t="n">
        <v>4</v>
      </c>
      <c r="J44" s="1" t="n">
        <v>5</v>
      </c>
      <c r="K44" s="1" t="n">
        <v>6</v>
      </c>
      <c r="L44" s="1" t="n">
        <v>7</v>
      </c>
      <c r="M44" s="1" t="n">
        <v>8</v>
      </c>
      <c r="N44" s="1" t="n">
        <v>9</v>
      </c>
      <c r="O44" s="1" t="n">
        <v>10</v>
      </c>
      <c r="P44" s="1" t="n">
        <v>11</v>
      </c>
      <c r="Q44" s="1" t="n">
        <v>12</v>
      </c>
    </row>
    <row r="45" s="2" customFormat="true" ht="15" hidden="false" customHeight="false" outlineLevel="0" collapsed="false">
      <c r="A45" s="0" t="s">
        <v>43</v>
      </c>
      <c r="B45" s="2" t="s">
        <v>44</v>
      </c>
      <c r="C45" s="2" t="s">
        <v>45</v>
      </c>
      <c r="D45" s="2" t="s">
        <v>46</v>
      </c>
      <c r="E45" s="2" t="s">
        <v>47</v>
      </c>
      <c r="F45" s="3" t="s">
        <v>48</v>
      </c>
      <c r="G45" s="3" t="s">
        <v>48</v>
      </c>
      <c r="H45" s="4" t="s">
        <v>49</v>
      </c>
      <c r="I45" s="3" t="s">
        <v>49</v>
      </c>
      <c r="J45" s="5" t="s">
        <v>50</v>
      </c>
      <c r="K45" s="5" t="s">
        <v>50</v>
      </c>
      <c r="L45" s="5" t="s">
        <v>51</v>
      </c>
      <c r="M45" s="5" t="s">
        <v>51</v>
      </c>
      <c r="N45" s="5" t="s">
        <v>52</v>
      </c>
      <c r="O45" s="5" t="s">
        <v>52</v>
      </c>
      <c r="P45" s="5" t="s">
        <v>53</v>
      </c>
      <c r="Q45" s="3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6" t="n">
        <f aca="false">D46</f>
        <v>100</v>
      </c>
      <c r="D46" s="6" t="n">
        <v>100</v>
      </c>
      <c r="E46" s="7" t="n">
        <f aca="false">1/D46</f>
        <v>0.01</v>
      </c>
      <c r="F46" s="0" t="n">
        <f aca="false">F33-$F$55</f>
        <v>1.5025</v>
      </c>
      <c r="G46" s="0" t="n">
        <f aca="false">G33-$F$55</f>
        <v>1.3975</v>
      </c>
      <c r="H46" s="0" t="n">
        <f aca="false">H33-$F$55</f>
        <v>1.5935</v>
      </c>
      <c r="I46" s="0" t="n">
        <f aca="false">I33-$F$55</f>
        <v>1.5435</v>
      </c>
      <c r="J46" s="0" t="n">
        <f aca="false">J33-$F$55</f>
        <v>1.5075</v>
      </c>
      <c r="K46" s="0" t="n">
        <f aca="false">K33-$F$55</f>
        <v>1.5375</v>
      </c>
      <c r="L46" s="0" t="n">
        <f aca="false">L33-$F$55</f>
        <v>1.5125</v>
      </c>
      <c r="M46" s="0" t="n">
        <f aca="false">M33-$F$55</f>
        <v>1.4705</v>
      </c>
      <c r="N46" s="0" t="n">
        <f aca="false">N33-$F$55</f>
        <v>1.1825</v>
      </c>
      <c r="O46" s="0" t="n">
        <f aca="false">O33-$F$55</f>
        <v>1.0845</v>
      </c>
      <c r="P46" s="0" t="n">
        <f aca="false">P33-$F$55</f>
        <v>1.3785</v>
      </c>
      <c r="Q46" s="0" t="n">
        <f aca="false">Q33-$F$55</f>
        <v>1.4155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6" t="n">
        <f aca="false">D47</f>
        <v>400</v>
      </c>
      <c r="D47" s="6" t="n">
        <f aca="false">(1/B47)*D46</f>
        <v>400</v>
      </c>
      <c r="E47" s="7" t="n">
        <f aca="false">1/D47</f>
        <v>0.0025</v>
      </c>
      <c r="F47" s="0" t="n">
        <f aca="false">F34-$F$55</f>
        <v>1.4555</v>
      </c>
      <c r="G47" s="0" t="n">
        <f aca="false">G34-$F$55</f>
        <v>0.9025</v>
      </c>
      <c r="H47" s="0" t="n">
        <f aca="false">H34-$F$55</f>
        <v>1.5535</v>
      </c>
      <c r="I47" s="0" t="n">
        <f aca="false">I34-$F$55</f>
        <v>1.5445</v>
      </c>
      <c r="J47" s="0" t="n">
        <f aca="false">J34-$F$55</f>
        <v>1.4265</v>
      </c>
      <c r="K47" s="0" t="n">
        <f aca="false">K34-$F$55</f>
        <v>1.4455</v>
      </c>
      <c r="L47" s="0" t="n">
        <f aca="false">L34-$F$55</f>
        <v>1.3405</v>
      </c>
      <c r="M47" s="0" t="n">
        <f aca="false">M34-$F$55</f>
        <v>1.5895</v>
      </c>
      <c r="N47" s="0" t="n">
        <f aca="false">N34-$F$55</f>
        <v>0.8725</v>
      </c>
      <c r="O47" s="0" t="n">
        <f aca="false">O34-$F$55</f>
        <v>0.7745</v>
      </c>
      <c r="P47" s="0" t="n">
        <f aca="false">P34-$F$55</f>
        <v>1.4145</v>
      </c>
      <c r="Q47" s="0" t="n">
        <f aca="false">Q34-$F$55</f>
        <v>1.3855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6" t="n">
        <f aca="false">D48</f>
        <v>1600</v>
      </c>
      <c r="D48" s="6" t="n">
        <f aca="false">(1/B48)*D47</f>
        <v>1600</v>
      </c>
      <c r="E48" s="7" t="n">
        <f aca="false">1/D48</f>
        <v>0.000625</v>
      </c>
      <c r="F48" s="0" t="n">
        <f aca="false">F35-$F$55</f>
        <v>1.6165</v>
      </c>
      <c r="G48" s="0" t="n">
        <f aca="false">G35-$F$55</f>
        <v>1.4185</v>
      </c>
      <c r="H48" s="0" t="n">
        <f aca="false">H35-$F$55</f>
        <v>1.6025</v>
      </c>
      <c r="I48" s="0" t="n">
        <f aca="false">I35-$F$55</f>
        <v>1.5395</v>
      </c>
      <c r="J48" s="0" t="n">
        <f aca="false">J35-$F$55</f>
        <v>1.4575</v>
      </c>
      <c r="K48" s="0" t="n">
        <f aca="false">K35-$F$55</f>
        <v>1.4025</v>
      </c>
      <c r="L48" s="0" t="n">
        <f aca="false">L35-$F$55</f>
        <v>1.3085</v>
      </c>
      <c r="M48" s="0" t="n">
        <f aca="false">M35-$F$55</f>
        <v>1.4075</v>
      </c>
      <c r="N48" s="0" t="n">
        <f aca="false">N35-$F$55</f>
        <v>0.2075</v>
      </c>
      <c r="O48" s="0" t="n">
        <f aca="false">O35-$F$55</f>
        <v>0.1835</v>
      </c>
      <c r="P48" s="0" t="n">
        <f aca="false">P35-$F$55</f>
        <v>1.3235</v>
      </c>
      <c r="Q48" s="0" t="n">
        <f aca="false">Q35-$F$55</f>
        <v>1.3685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6" t="n">
        <f aca="false">D49</f>
        <v>6400</v>
      </c>
      <c r="D49" s="6" t="n">
        <f aca="false">(1/B49)*D48</f>
        <v>6400</v>
      </c>
      <c r="E49" s="7" t="n">
        <f aca="false">1/D49</f>
        <v>0.00015625</v>
      </c>
      <c r="F49" s="0" t="n">
        <f aca="false">F36-$F$55</f>
        <v>1.5025</v>
      </c>
      <c r="G49" s="0" t="n">
        <f aca="false">G36-$F$55</f>
        <v>1.4145</v>
      </c>
      <c r="H49" s="0" t="n">
        <f aca="false">H36-$F$55</f>
        <v>1.5045</v>
      </c>
      <c r="I49" s="0" t="n">
        <f aca="false">I36-$F$55</f>
        <v>1.4395</v>
      </c>
      <c r="J49" s="0" t="n">
        <f aca="false">J36-$F$55</f>
        <v>1.3545</v>
      </c>
      <c r="K49" s="0" t="n">
        <f aca="false">K36-$F$55</f>
        <v>1.3735</v>
      </c>
      <c r="L49" s="0" t="n">
        <f aca="false">L36-$F$55</f>
        <v>1.2325</v>
      </c>
      <c r="M49" s="0" t="n">
        <f aca="false">M36-$F$55</f>
        <v>1.2985</v>
      </c>
      <c r="N49" s="0" t="n">
        <f aca="false">IF(N36-$F$55&gt;0,N36-$F$55,0)</f>
        <v>0</v>
      </c>
      <c r="O49" s="0" t="n">
        <f aca="false">IF(O36-$F$55&gt;0,O36-$F$55,0)</f>
        <v>0</v>
      </c>
      <c r="P49" s="0" t="n">
        <f aca="false">P36-$F$55</f>
        <v>1.4165</v>
      </c>
      <c r="Q49" s="0" t="n">
        <f aca="false">Q36-$F$55</f>
        <v>1.2455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6" t="n">
        <f aca="false">D50</f>
        <v>25600</v>
      </c>
      <c r="D50" s="6" t="n">
        <f aca="false">(1/B50)*D49</f>
        <v>25600</v>
      </c>
      <c r="E50" s="7" t="n">
        <f aca="false">1/D50</f>
        <v>3.90625E-005</v>
      </c>
      <c r="F50" s="0" t="n">
        <f aca="false">F37-$F$55</f>
        <v>1.7875</v>
      </c>
      <c r="G50" s="0" t="n">
        <f aca="false">G37-$F$55</f>
        <v>1.6335</v>
      </c>
      <c r="H50" s="0" t="n">
        <f aca="false">H37-$F$55</f>
        <v>1.8575</v>
      </c>
      <c r="I50" s="0" t="n">
        <f aca="false">I37-$F$55</f>
        <v>1.5095</v>
      </c>
      <c r="J50" s="0" t="n">
        <f aca="false">J37-$F$55</f>
        <v>2.6395</v>
      </c>
      <c r="K50" s="0" t="n">
        <f aca="false">K37-$F$55</f>
        <v>2.6465</v>
      </c>
      <c r="L50" s="0" t="n">
        <f aca="false">L37-$F$55</f>
        <v>1.8355</v>
      </c>
      <c r="M50" s="0" t="n">
        <f aca="false">M37-$F$55</f>
        <v>1.9115</v>
      </c>
      <c r="N50" s="0" t="n">
        <f aca="false">IF(N37-$F$55&gt;0,N37-$F$55,0)</f>
        <v>0</v>
      </c>
      <c r="O50" s="0" t="n">
        <f aca="false">IF(O37-$F$55&gt;0,O37-$F$55,0)</f>
        <v>0</v>
      </c>
      <c r="P50" s="0" t="n">
        <f aca="false">P37-$F$55</f>
        <v>1.7155</v>
      </c>
      <c r="Q50" s="0" t="n">
        <f aca="false">Q37-$F$55</f>
        <v>2.4055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6" t="n">
        <f aca="false">D51</f>
        <v>102400</v>
      </c>
      <c r="D51" s="6" t="n">
        <f aca="false">(1/B51)*D50</f>
        <v>102400</v>
      </c>
      <c r="E51" s="7" t="n">
        <f aca="false">1/D51</f>
        <v>9.765625E-006</v>
      </c>
      <c r="F51" s="0" t="n">
        <f aca="false">F38-$F$55</f>
        <v>1.6095</v>
      </c>
      <c r="G51" s="0" t="n">
        <f aca="false">G38-$F$55</f>
        <v>1.7085</v>
      </c>
      <c r="H51" s="0" t="n">
        <f aca="false">H38-$F$55</f>
        <v>1.6865</v>
      </c>
      <c r="I51" s="0" t="n">
        <f aca="false">I38-$F$55</f>
        <v>1.7965</v>
      </c>
      <c r="J51" s="0" t="n">
        <f aca="false">J38-$F$55</f>
        <v>1.0375</v>
      </c>
      <c r="K51" s="0" t="n">
        <f aca="false">K38-$F$55</f>
        <v>0.7565</v>
      </c>
      <c r="L51" s="0" t="n">
        <f aca="false">L38-$F$55</f>
        <v>1.1155</v>
      </c>
      <c r="M51" s="0" t="n">
        <f aca="false">M38-$F$55</f>
        <v>2.3325</v>
      </c>
      <c r="N51" s="0" t="n">
        <f aca="false">IF(N38-$F$55&gt;0,N38-$F$55,0)</f>
        <v>0</v>
      </c>
      <c r="O51" s="0" t="n">
        <f aca="false">IF(O38-$F$55&gt;0,O38-$F$55,0)</f>
        <v>0</v>
      </c>
      <c r="P51" s="0" t="n">
        <f aca="false">P38-$F$55</f>
        <v>0.4025</v>
      </c>
      <c r="Q51" s="0" t="n">
        <f aca="false">Q38-$F$55</f>
        <v>0.4335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6" t="n">
        <f aca="false">D52</f>
        <v>409600</v>
      </c>
      <c r="D52" s="6" t="n">
        <f aca="false">(1/B52)*D51</f>
        <v>409600</v>
      </c>
      <c r="E52" s="7" t="n">
        <f aca="false">1/D52</f>
        <v>2.44140625E-006</v>
      </c>
      <c r="F52" s="0" t="n">
        <f aca="false">F39-$F$55</f>
        <v>1.9775</v>
      </c>
      <c r="G52" s="0" t="n">
        <f aca="false">G39-$F$55</f>
        <v>1.6465</v>
      </c>
      <c r="H52" s="0" t="n">
        <f aca="false">H39-$F$55</f>
        <v>1.7055</v>
      </c>
      <c r="I52" s="0" t="n">
        <f aca="false">I39-$F$55</f>
        <v>1.5265</v>
      </c>
      <c r="J52" s="0" t="n">
        <f aca="false">J39-$F$55</f>
        <v>0.2495</v>
      </c>
      <c r="K52" s="0" t="n">
        <f aca="false">K39-$F$55</f>
        <v>0.1425</v>
      </c>
      <c r="L52" s="0" t="n">
        <f aca="false">L39-$F$55</f>
        <v>0.4705</v>
      </c>
      <c r="M52" s="0" t="n">
        <f aca="false">M39-$F$55</f>
        <v>0.8235</v>
      </c>
      <c r="N52" s="0" t="n">
        <f aca="false">IF(N39-$F$55&gt;0,N39-$F$55,0)</f>
        <v>0</v>
      </c>
      <c r="O52" s="0" t="n">
        <f aca="false">IF(O39-$F$55&gt;0,O39-$F$55,0)</f>
        <v>0</v>
      </c>
      <c r="P52" s="0" t="n">
        <f aca="false">IF(P39-$F$55&gt;0,P39-$F$55,0)</f>
        <v>0</v>
      </c>
      <c r="Q52" s="0" t="n">
        <f aca="false">Q39-$F$55</f>
        <v>0.0815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6" t="n">
        <f aca="false">D53</f>
        <v>1638400</v>
      </c>
      <c r="D53" s="6" t="n">
        <f aca="false">(1/B53)*D52</f>
        <v>1638400</v>
      </c>
      <c r="E53" s="7" t="n">
        <f aca="false">1/D53</f>
        <v>6.103515625E-007</v>
      </c>
      <c r="F53" s="0" t="n">
        <f aca="false">F40-$F$55</f>
        <v>0.8185</v>
      </c>
      <c r="G53" s="0" t="n">
        <f aca="false">G40-$F$55</f>
        <v>0.6115</v>
      </c>
      <c r="H53" s="0" t="n">
        <f aca="false">H40-$F$55</f>
        <v>0.6145</v>
      </c>
      <c r="I53" s="0" t="n">
        <f aca="false">I40-$F$55</f>
        <v>0.4935</v>
      </c>
      <c r="J53" s="0" t="n">
        <f aca="false">J40-$F$55</f>
        <v>0.0375</v>
      </c>
      <c r="K53" s="0" t="n">
        <f aca="false">K40-$F$55</f>
        <v>0.0175</v>
      </c>
      <c r="L53" s="0" t="n">
        <f aca="false">L40-$F$55</f>
        <v>0.1025</v>
      </c>
      <c r="M53" s="0" t="n">
        <f aca="false">M40-$F$55</f>
        <v>0.2835</v>
      </c>
      <c r="N53" s="0" t="n">
        <f aca="false">IF(N40-$F$55&gt;0,N40-$F$55,0)</f>
        <v>0</v>
      </c>
      <c r="O53" s="0" t="n">
        <f aca="false">IF(O40-$F$55&gt;0,O40-$F$55,0)</f>
        <v>0.00849999999999995</v>
      </c>
      <c r="P53" s="8"/>
      <c r="Q53" s="9"/>
    </row>
    <row r="55" customFormat="false" ht="13.8" hidden="false" customHeight="false" outlineLevel="0" collapsed="false">
      <c r="C55" s="0" t="n">
        <f aca="false">(1/B51*2)*D50</f>
        <v>204800</v>
      </c>
      <c r="D55" s="10" t="n">
        <f aca="false">(1/B52*1.3)*D51</f>
        <v>532480</v>
      </c>
      <c r="E55" s="10"/>
      <c r="F55" s="11" t="n">
        <f aca="false">AVERAGE(P40:Q40)</f>
        <v>0.2775</v>
      </c>
      <c r="G55" s="12" t="s">
        <v>54</v>
      </c>
      <c r="H55" s="13"/>
      <c r="I55" s="13"/>
      <c r="J55" s="13"/>
      <c r="K55" s="13"/>
      <c r="L55" s="13"/>
      <c r="M55" s="14"/>
      <c r="N55" s="15"/>
      <c r="O55" s="10"/>
      <c r="P55" s="10"/>
      <c r="Q55" s="13"/>
      <c r="R55" s="13"/>
    </row>
    <row r="57" s="16" customFormat="true" ht="23.85" hidden="false" customHeight="false" outlineLevel="0" collapsed="false">
      <c r="A57" s="0"/>
      <c r="B57" s="0"/>
      <c r="C57" s="0"/>
      <c r="F57" s="17" t="s">
        <v>55</v>
      </c>
      <c r="G57" s="18" t="s">
        <v>56</v>
      </c>
      <c r="H57" s="17" t="s">
        <v>57</v>
      </c>
      <c r="I57" s="18" t="s">
        <v>58</v>
      </c>
      <c r="J57" s="17" t="s">
        <v>59</v>
      </c>
      <c r="K57" s="18" t="s">
        <v>60</v>
      </c>
      <c r="L57" s="17" t="s">
        <v>61</v>
      </c>
      <c r="M57" s="18" t="s">
        <v>62</v>
      </c>
      <c r="N57" s="17" t="s">
        <v>63</v>
      </c>
      <c r="O57" s="18" t="s">
        <v>64</v>
      </c>
      <c r="P57" s="17" t="s">
        <v>65</v>
      </c>
      <c r="Q57" s="18" t="s">
        <v>66</v>
      </c>
      <c r="R57" s="16" t="s">
        <v>67</v>
      </c>
      <c r="S57" s="16" t="s">
        <v>68</v>
      </c>
      <c r="T57" s="16" t="s">
        <v>69</v>
      </c>
    </row>
    <row r="58" customFormat="false" ht="13.8" hidden="false" customHeight="false" outlineLevel="0" collapsed="false">
      <c r="F58" s="19" t="n">
        <f aca="false">AVERAGE(F46:G46)</f>
        <v>1.45</v>
      </c>
      <c r="G58" s="20" t="n">
        <f aca="false">((F$70-F$73)/(1+($E46/F$72)^F$71))+F$73</f>
        <v>1.81199998426333</v>
      </c>
      <c r="H58" s="19" t="n">
        <f aca="false">AVERAGE(H46:I46)</f>
        <v>1.5685</v>
      </c>
      <c r="I58" s="20" t="n">
        <f aca="false">((H$70-H$73)/(1+($E46/H$72)^H$71))+H$73</f>
        <v>1.74149998679133</v>
      </c>
      <c r="J58" s="19" t="n">
        <f aca="false">AVERAGE(J46:K46)</f>
        <v>1.5225</v>
      </c>
      <c r="K58" s="20" t="n">
        <f aca="false">((J$70-J$73)/(1+($E46/J$72)^J$71))+J$73</f>
        <v>1.49996626705578</v>
      </c>
      <c r="L58" s="19" t="n">
        <f aca="false">AVERAGE(L46:M46)</f>
        <v>1.4915</v>
      </c>
      <c r="M58" s="20" t="n">
        <f aca="false">((L$70-L$73)/(1+($E46/L$72)^L$71))+L$73</f>
        <v>1.87349971053338</v>
      </c>
      <c r="N58" s="19" t="n">
        <f aca="false">AVERAGE(N46:O46)</f>
        <v>1.1335</v>
      </c>
      <c r="O58" s="20" t="n">
        <f aca="false">((N$70-N$73)/(1+($E46/N$72)^N$71))+N$73</f>
        <v>1.17640552696671</v>
      </c>
      <c r="P58" s="19" t="n">
        <f aca="false">AVERAGE(P46:Q46)</f>
        <v>1.397</v>
      </c>
      <c r="Q58" s="20" t="n">
        <f aca="false">((P$70-P$73)/(1+($E46/P$72)^P$71))+P$73</f>
        <v>1.59999844075156</v>
      </c>
      <c r="R58" s="0" t="n">
        <f aca="false">_xlfn.STDEV.S(N46:O46)</f>
        <v>0.0692964645562817</v>
      </c>
      <c r="S58" s="0" t="n">
        <f aca="false">3*R58</f>
        <v>0.207889393668845</v>
      </c>
      <c r="T58" s="0" t="n">
        <f aca="false">O58+S58</f>
        <v>1.38429492063556</v>
      </c>
    </row>
    <row r="59" customFormat="false" ht="13.8" hidden="false" customHeight="false" outlineLevel="0" collapsed="false">
      <c r="F59" s="19" t="n">
        <f aca="false">AVERAGE(F47:G47)</f>
        <v>1.179</v>
      </c>
      <c r="G59" s="20" t="n">
        <f aca="false">((F$70-F$73)/(1+($E47/F$72)^F$71))+F$73</f>
        <v>1.81199974821337</v>
      </c>
      <c r="H59" s="19" t="n">
        <f aca="false">AVERAGE(H47:I47)</f>
        <v>1.549</v>
      </c>
      <c r="I59" s="20" t="n">
        <f aca="false">((H$70-H$73)/(1+($E47/H$72)^H$71))+H$73</f>
        <v>1.74149978866131</v>
      </c>
      <c r="J59" s="19" t="n">
        <f aca="false">AVERAGE(J47:K47)</f>
        <v>1.436</v>
      </c>
      <c r="K59" s="20" t="n">
        <f aca="false">((J$70-J$73)/(1+($E47/J$72)^J$71))+J$73</f>
        <v>1.49973017918272</v>
      </c>
      <c r="L59" s="19" t="n">
        <f aca="false">AVERAGE(L47:M47)</f>
        <v>1.465</v>
      </c>
      <c r="M59" s="20" t="n">
        <f aca="false">((L$70-L$73)/(1+($E47/L$72)^L$71))+L$73</f>
        <v>1.87349536854519</v>
      </c>
      <c r="N59" s="19" t="n">
        <f aca="false">AVERAGE(N47:O47)</f>
        <v>0.8235</v>
      </c>
      <c r="O59" s="20" t="n">
        <f aca="false">((N$70-N$73)/(1+($E47/N$72)^N$71))+N$73</f>
        <v>0.750712563480261</v>
      </c>
      <c r="P59" s="19" t="n">
        <f aca="false">AVERAGE(P47:Q47)</f>
        <v>1.4</v>
      </c>
      <c r="Q59" s="20" t="n">
        <f aca="false">((P$70-P$73)/(1+($E47/P$72)^P$71))+P$73</f>
        <v>1.59997505239916</v>
      </c>
      <c r="R59" s="0" t="n">
        <f aca="false">_xlfn.STDEV.S(N47:O47)</f>
        <v>0.0692964645562817</v>
      </c>
      <c r="S59" s="0" t="n">
        <f aca="false">3*R59</f>
        <v>0.207889393668845</v>
      </c>
      <c r="T59" s="0" t="n">
        <f aca="false">O59+S59</f>
        <v>0.958601957149106</v>
      </c>
    </row>
    <row r="60" customFormat="false" ht="13.8" hidden="false" customHeight="false" outlineLevel="0" collapsed="false">
      <c r="F60" s="19" t="n">
        <f aca="false">AVERAGE(F48:G48)</f>
        <v>1.5175</v>
      </c>
      <c r="G60" s="20" t="n">
        <f aca="false">((F$70-F$73)/(1+($E48/F$72)^F$71))+F$73</f>
        <v>1.81199597142365</v>
      </c>
      <c r="H60" s="19" t="n">
        <f aca="false">AVERAGE(H48:I48)</f>
        <v>1.571</v>
      </c>
      <c r="I60" s="20" t="n">
        <f aca="false">((H$70-H$73)/(1+($E48/H$72)^H$71))+H$73</f>
        <v>1.74149661858749</v>
      </c>
      <c r="J60" s="19" t="n">
        <f aca="false">AVERAGE(J48:K48)</f>
        <v>1.43</v>
      </c>
      <c r="K60" s="20" t="n">
        <f aca="false">((J$70-J$73)/(1+($E48/J$72)^J$71))+J$73</f>
        <v>1.49784416470249</v>
      </c>
      <c r="L60" s="19" t="n">
        <f aca="false">AVERAGE(L48:M48)</f>
        <v>1.358</v>
      </c>
      <c r="M60" s="20" t="n">
        <f aca="false">((L$70-L$73)/(1+($E48/L$72)^L$71))+L$73</f>
        <v>1.87342589956849</v>
      </c>
      <c r="N60" s="19" t="n">
        <f aca="false">AVERAGE(N48:O48)</f>
        <v>0.1955</v>
      </c>
      <c r="O60" s="20" t="n">
        <f aca="false">((N$70-N$73)/(1+($E48/N$72)^N$71))+N$73</f>
        <v>0.213262577120651</v>
      </c>
      <c r="P60" s="19" t="n">
        <f aca="false">AVERAGE(P48:Q48)</f>
        <v>1.346</v>
      </c>
      <c r="Q60" s="20" t="n">
        <f aca="false">((P$70-P$73)/(1+($E48/P$72)^P$71))+P$73</f>
        <v>1.59960093416085</v>
      </c>
      <c r="R60" s="0" t="n">
        <f aca="false">_xlfn.STDEV.S(N48:O48)</f>
        <v>0.0169705627484771</v>
      </c>
      <c r="S60" s="0" t="n">
        <f aca="false">3*R60</f>
        <v>0.0509116882454314</v>
      </c>
      <c r="T60" s="0" t="n">
        <f aca="false">O60+S60</f>
        <v>0.264174265366082</v>
      </c>
    </row>
    <row r="61" customFormat="false" ht="13.8" hidden="false" customHeight="false" outlineLevel="0" collapsed="false">
      <c r="F61" s="19" t="n">
        <f aca="false">AVERAGE(F49:G49)</f>
        <v>1.4585</v>
      </c>
      <c r="G61" s="20" t="n">
        <f aca="false">((F$70-F$73)/(1+($E49/F$72)^F$71))+F$73</f>
        <v>1.8119355452534</v>
      </c>
      <c r="H61" s="19" t="n">
        <f aca="false">AVERAGE(H49:I49)</f>
        <v>1.472</v>
      </c>
      <c r="I61" s="20" t="n">
        <f aca="false">((H$70-H$73)/(1+($E49/H$72)^H$71))+H$73</f>
        <v>1.74144589908262</v>
      </c>
      <c r="J61" s="19" t="n">
        <f aca="false">AVERAGE(J49:K49)</f>
        <v>1.364</v>
      </c>
      <c r="K61" s="20" t="n">
        <f aca="false">((J$70-J$73)/(1+($E49/J$72)^J$71))+J$73</f>
        <v>1.48292614640499</v>
      </c>
      <c r="L61" s="19" t="n">
        <f aca="false">AVERAGE(L49:M49)</f>
        <v>1.2655</v>
      </c>
      <c r="M61" s="20" t="n">
        <f aca="false">((L$70-L$73)/(1+($E49/L$72)^L$71))+L$73</f>
        <v>1.8723151210556</v>
      </c>
      <c r="N61" s="19" t="n">
        <f aca="false">AVERAGE(N49:O49)</f>
        <v>0</v>
      </c>
      <c r="O61" s="20" t="n">
        <f aca="false">((N$70-N$73)/(1+($E49/N$72)^N$71))+N$73</f>
        <v>0.0356271597207521</v>
      </c>
      <c r="P61" s="19" t="n">
        <f aca="false">AVERAGE(P49:Q49)</f>
        <v>1.331</v>
      </c>
      <c r="Q61" s="20" t="n">
        <f aca="false">((P$70-P$73)/(1+($E49/P$72)^P$71))+P$73</f>
        <v>1.5936393651603</v>
      </c>
      <c r="R61" s="0" t="n">
        <f aca="false">_xlfn.STDEV.S(N49:O49)</f>
        <v>0</v>
      </c>
    </row>
    <row r="62" customFormat="false" ht="13.8" hidden="false" customHeight="false" outlineLevel="0" collapsed="false">
      <c r="F62" s="19" t="n">
        <f aca="false">AVERAGE(F50:G50)</f>
        <v>1.7105</v>
      </c>
      <c r="G62" s="20" t="n">
        <f aca="false">((F$70-F$73)/(1+($E50/F$72)^F$71))+F$73</f>
        <v>1.81096935725536</v>
      </c>
      <c r="H62" s="19" t="n">
        <f aca="false">AVERAGE(H50:I50)</f>
        <v>1.6835</v>
      </c>
      <c r="I62" s="20" t="n">
        <f aca="false">((H$70-H$73)/(1+($E50/H$72)^H$71))+H$73</f>
        <v>1.7406348158786</v>
      </c>
      <c r="J62" s="19" t="n">
        <f aca="false">AVERAGE(J50:K50)</f>
        <v>2.643</v>
      </c>
      <c r="K62" s="20" t="n">
        <f aca="false">((J$70-J$73)/(1+($E50/J$72)^J$71))+J$73</f>
        <v>1.37354666902693</v>
      </c>
      <c r="L62" s="19" t="n">
        <f aca="false">AVERAGE(L50:M50)</f>
        <v>1.8735</v>
      </c>
      <c r="M62" s="20" t="n">
        <f aca="false">((L$70-L$73)/(1+($E50/L$72)^L$71))+L$73</f>
        <v>1.85472636832936</v>
      </c>
      <c r="N62" s="19" t="n">
        <f aca="false">AVERAGE(N50:O50)</f>
        <v>0</v>
      </c>
      <c r="O62" s="20" t="n">
        <f aca="false">((N$70-N$73)/(1+($E50/N$72)^N$71))+N$73</f>
        <v>0.00523855866787132</v>
      </c>
      <c r="P62" s="19" t="n">
        <f aca="false">AVERAGE(P50:Q50)</f>
        <v>2.0605</v>
      </c>
      <c r="Q62" s="20" t="n">
        <f aca="false">((P$70-P$73)/(1+($E50/P$72)^P$71))+P$73</f>
        <v>1.50409802390534</v>
      </c>
      <c r="R62" s="0" t="n">
        <f aca="false">_xlfn.STDEV.S(N50:O50)</f>
        <v>0</v>
      </c>
    </row>
    <row r="63" customFormat="false" ht="13.8" hidden="false" customHeight="false" outlineLevel="0" collapsed="false">
      <c r="F63" s="19" t="n">
        <f aca="false">AVERAGE(F51:G51)</f>
        <v>1.659</v>
      </c>
      <c r="G63" s="20" t="n">
        <f aca="false">((F$70-F$73)/(1+($E51/F$72)^F$71))+F$73</f>
        <v>1.79567014000606</v>
      </c>
      <c r="H63" s="19" t="n">
        <f aca="false">AVERAGE(H51:I51)</f>
        <v>1.7415</v>
      </c>
      <c r="I63" s="20" t="n">
        <f aca="false">((H$70-H$73)/(1+($E51/H$72)^H$71))+H$73</f>
        <v>1.72776635191366</v>
      </c>
      <c r="J63" s="19" t="n">
        <f aca="false">AVERAGE(J51:K51)</f>
        <v>0.897</v>
      </c>
      <c r="K63" s="20" t="n">
        <f aca="false">((J$70-J$73)/(1+($E51/J$72)^J$71))+J$73</f>
        <v>0.865251470439474</v>
      </c>
      <c r="L63" s="19" t="n">
        <f aca="false">AVERAGE(L51:M51)</f>
        <v>1.724</v>
      </c>
      <c r="M63" s="20" t="n">
        <f aca="false">((L$70-L$73)/(1+($E51/L$72)^L$71))+L$73</f>
        <v>1.61357960639628</v>
      </c>
      <c r="N63" s="19" t="n">
        <f aca="false">AVERAGE(N51:O51)</f>
        <v>0</v>
      </c>
      <c r="O63" s="20" t="n">
        <f aca="false">((N$70-N$73)/(1+($E51/N$72)^N$71))+N$73</f>
        <v>0.000754795303734669</v>
      </c>
      <c r="P63" s="19" t="n">
        <f aca="false">AVERAGE(P51:Q51)</f>
        <v>0.418</v>
      </c>
      <c r="Q63" s="20" t="n">
        <f aca="false">((P$70-P$73)/(1+($E51/P$72)^P$71))+P$73</f>
        <v>0.801888468868131</v>
      </c>
      <c r="R63" s="0" t="n">
        <f aca="false">_xlfn.STDEV.S(N51:O51)</f>
        <v>0</v>
      </c>
    </row>
    <row r="64" customFormat="false" ht="13.8" hidden="false" customHeight="false" outlineLevel="0" collapsed="false">
      <c r="F64" s="19" t="n">
        <f aca="false">AVERAGE(F52:G52)</f>
        <v>1.812</v>
      </c>
      <c r="G64" s="20" t="n">
        <f aca="false">((F$70-F$73)/(1+($E52/F$72)^F$71))+F$73</f>
        <v>1.58591355537482</v>
      </c>
      <c r="H64" s="19" t="n">
        <f aca="false">AVERAGE(H52:I52)</f>
        <v>1.616</v>
      </c>
      <c r="I64" s="20" t="n">
        <f aca="false">((H$70-H$73)/(1+($E52/H$72)^H$71))+H$73</f>
        <v>1.54640747652809</v>
      </c>
      <c r="J64" s="19" t="n">
        <f aca="false">AVERAGE(J52:K52)</f>
        <v>0.196</v>
      </c>
      <c r="K64" s="20" t="n">
        <f aca="false">((J$70-J$73)/(1+($E52/J$72)^J$71))+J$73</f>
        <v>0.224243183751355</v>
      </c>
      <c r="L64" s="19" t="n">
        <f aca="false">AVERAGE(L52:M52)</f>
        <v>0.647</v>
      </c>
      <c r="M64" s="20" t="n">
        <f aca="false">((L$70-L$73)/(1+($E52/L$72)^L$71))+L$73</f>
        <v>0.555373659991435</v>
      </c>
      <c r="N64" s="19" t="n">
        <f aca="false">AVERAGE(N52:O52)</f>
        <v>0</v>
      </c>
      <c r="O64" s="20" t="n">
        <f aca="false">((N$70-N$73)/(1+($E52/N$72)^N$71))+N$73</f>
        <v>0.000108432933019236</v>
      </c>
      <c r="P64" s="19" t="n">
        <f aca="false">AVERAGE(P52:Q52)</f>
        <v>0.04075</v>
      </c>
      <c r="Q64" s="20" t="n">
        <f aca="false">((P$70-P$73)/(1+($E52/P$72)^P$71))+P$73</f>
        <v>0.128460584154459</v>
      </c>
      <c r="R64" s="0" t="n">
        <f aca="false">_xlfn.STDEV.S(N52:O52)</f>
        <v>0</v>
      </c>
    </row>
    <row r="65" customFormat="false" ht="13.8" hidden="false" customHeight="false" outlineLevel="0" collapsed="false">
      <c r="F65" s="19" t="n">
        <f aca="false">AVERAGE(F53:G53)</f>
        <v>0.715</v>
      </c>
      <c r="G65" s="20" t="n">
        <f aca="false">((F$70-F$73)/(1+($E53/F$72)^F$71))+F$73</f>
        <v>0.665454730321431</v>
      </c>
      <c r="H65" s="19" t="n">
        <f aca="false">AVERAGE(H53:I53)</f>
        <v>0.554</v>
      </c>
      <c r="I65" s="20" t="n">
        <f aca="false">((H$70-H$73)/(1+($E53/H$72)^H$71))+H$73</f>
        <v>0.62451515932188</v>
      </c>
      <c r="J65" s="19" t="n">
        <f aca="false">AVERAGE(J53:K53)</f>
        <v>0.0275</v>
      </c>
      <c r="K65" s="20" t="n">
        <f aca="false">((J$70-J$73)/(1+($E53/J$72)^J$71))+J$73</f>
        <v>0.0399352309845603</v>
      </c>
      <c r="L65" s="19" t="n">
        <f aca="false">AVERAGE(L53:M53)</f>
        <v>0.193</v>
      </c>
      <c r="M65" s="20" t="n">
        <f aca="false">((L$70-L$73)/(1+($E53/L$72)^L$71))+L$73</f>
        <v>0.105497841390384</v>
      </c>
      <c r="N65" s="19" t="n">
        <f aca="false">AVERAGE(N53:O53)</f>
        <v>0.00424999999999998</v>
      </c>
      <c r="O65" s="20" t="n">
        <f aca="false">((N$70-N$73)/(1+($E53/N$72)^N$71))+N$73</f>
        <v>1.55707037407064E-005</v>
      </c>
      <c r="P65" s="19"/>
      <c r="Q65" s="20"/>
      <c r="R65" s="0" t="n">
        <f aca="false">_xlfn.STDEV.S(N53:O53)</f>
        <v>0.00601040764008562</v>
      </c>
    </row>
    <row r="66" customFormat="false" ht="13.8" hidden="false" customHeight="false" outlineLevel="0" collapsed="false">
      <c r="F66" s="19"/>
      <c r="G66" s="20"/>
      <c r="H66" s="19"/>
      <c r="I66" s="20"/>
      <c r="J66" s="19"/>
      <c r="K66" s="20"/>
      <c r="L66" s="19"/>
      <c r="M66" s="20"/>
      <c r="N66" s="19"/>
      <c r="O66" s="20"/>
      <c r="P66" s="19"/>
      <c r="Q66" s="20"/>
      <c r="S66" s="0" t="n">
        <f aca="false">AVERAGE(S58:S61)</f>
        <v>0.155563491861041</v>
      </c>
      <c r="T66" s="0" t="n">
        <f aca="false">AVERAGE(T58:T61)</f>
        <v>0.869023714383581</v>
      </c>
    </row>
    <row r="67" customFormat="false" ht="13.8" hidden="false" customHeight="false" outlineLevel="0" collapsed="false">
      <c r="E67" s="0" t="s">
        <v>70</v>
      </c>
      <c r="F67" s="19" t="n">
        <v>0.5</v>
      </c>
      <c r="G67" s="21" t="n">
        <f aca="false">1/(F$72*((((F$70-F$73)/(F$67-F$73))-1)^(1/F$71)))</f>
        <v>2239199.12889709</v>
      </c>
      <c r="H67" s="19" t="n">
        <v>0.5</v>
      </c>
      <c r="I67" s="21" t="n">
        <f aca="false">1/(H$72*((((H$70-H$73)/(H$67-H$73))-1)^(1/H$71)))</f>
        <v>1984469.53763297</v>
      </c>
      <c r="J67" s="19" t="n">
        <v>0.5</v>
      </c>
      <c r="K67" s="21" t="n">
        <f aca="false">1/(J$72*((((J$70-J$73)/(J$67-J$73))-1)^(1/J$71)))</f>
        <v>200887.993281894</v>
      </c>
      <c r="L67" s="19" t="n">
        <v>0.5</v>
      </c>
      <c r="M67" s="21" t="n">
        <f aca="false">1/(L$72*((((L$70-L$73)/(L$67-L$73))-1)^(1/L$71)))</f>
        <v>443891.852872602</v>
      </c>
      <c r="N67" s="19" t="n">
        <v>0.2</v>
      </c>
      <c r="O67" s="21" t="n">
        <f aca="false">1/(N$72*((((N$70-N$73)/(N$67-N$73))-1)^(1/N$71)))</f>
        <v>1689.66456702005</v>
      </c>
      <c r="P67" s="19" t="n">
        <v>0.5</v>
      </c>
      <c r="Q67" s="21" t="n">
        <f aca="false">1/(P$72*((((P$70-P$73)/(P$67-P$73))-1)^(1/P$71)))</f>
        <v>154764.646506827</v>
      </c>
    </row>
    <row r="68" customFormat="false" ht="13.8" hidden="false" customHeight="false" outlineLevel="0" collapsed="false">
      <c r="E68" s="0" t="s">
        <v>71</v>
      </c>
      <c r="F68" s="19"/>
      <c r="G68" s="21" t="n">
        <f aca="false">G67/$O67</f>
        <v>1325.23293238386</v>
      </c>
      <c r="H68" s="19"/>
      <c r="I68" s="21" t="n">
        <f aca="false">I67/$O67</f>
        <v>1174.47544108287</v>
      </c>
      <c r="J68" s="19"/>
      <c r="K68" s="21" t="n">
        <f aca="false">K67/$O67</f>
        <v>118.892232933657</v>
      </c>
      <c r="L68" s="19"/>
      <c r="M68" s="21" t="n">
        <f aca="false">M67/$O67</f>
        <v>262.710044074289</v>
      </c>
      <c r="N68" s="19"/>
      <c r="O68" s="21"/>
      <c r="P68" s="19"/>
      <c r="Q68" s="21" t="n">
        <f aca="false">Q67/$O67</f>
        <v>91.5948937603486</v>
      </c>
    </row>
    <row r="69" s="16" customFormat="true" ht="23.85" hidden="false" customHeight="false" outlineLevel="0" collapsed="false">
      <c r="A69" s="0"/>
      <c r="D69" s="22" t="s">
        <v>72</v>
      </c>
      <c r="F69" s="23"/>
      <c r="G69" s="24" t="s">
        <v>73</v>
      </c>
      <c r="H69" s="23"/>
      <c r="I69" s="24" t="s">
        <v>73</v>
      </c>
      <c r="J69" s="23"/>
      <c r="K69" s="24" t="s">
        <v>73</v>
      </c>
      <c r="L69" s="23"/>
      <c r="M69" s="24" t="s">
        <v>73</v>
      </c>
      <c r="N69" s="23"/>
      <c r="O69" s="24" t="s">
        <v>73</v>
      </c>
      <c r="P69" s="23"/>
      <c r="Q69" s="24" t="s">
        <v>73</v>
      </c>
    </row>
    <row r="70" customFormat="false" ht="13.8" hidden="false" customHeight="false" outlineLevel="0" collapsed="false">
      <c r="B70" s="0" t="s">
        <v>74</v>
      </c>
      <c r="D70" s="0" t="s">
        <v>75</v>
      </c>
      <c r="F70" s="0" t="n">
        <f aca="false">G70</f>
        <v>1.812</v>
      </c>
      <c r="G70" s="20" t="n">
        <f aca="false">MAX(F58:F65)</f>
        <v>1.812</v>
      </c>
      <c r="H70" s="0" t="n">
        <f aca="false">I70</f>
        <v>1.7415</v>
      </c>
      <c r="I70" s="20" t="n">
        <f aca="false">MAX(H58:H65)</f>
        <v>1.7415</v>
      </c>
      <c r="J70" s="0" t="n">
        <v>1.5</v>
      </c>
      <c r="K70" s="20" t="n">
        <f aca="false">MAX(J58:J65)</f>
        <v>2.643</v>
      </c>
      <c r="L70" s="0" t="n">
        <f aca="false">M70</f>
        <v>1.8735</v>
      </c>
      <c r="M70" s="20" t="n">
        <f aca="false">MAX(L58:L65)</f>
        <v>1.8735</v>
      </c>
      <c r="N70" s="0" t="n">
        <v>1.3</v>
      </c>
      <c r="O70" s="20" t="n">
        <f aca="false">MAX(N58:N65)</f>
        <v>1.1335</v>
      </c>
      <c r="P70" s="0" t="n">
        <v>1.6</v>
      </c>
      <c r="Q70" s="20" t="n">
        <f aca="false">MAX(P58:P65)</f>
        <v>2.0605</v>
      </c>
    </row>
    <row r="71" customFormat="false" ht="13.8" hidden="false" customHeight="false" outlineLevel="0" collapsed="false">
      <c r="B71" s="0" t="s">
        <v>76</v>
      </c>
      <c r="D71" s="0" t="s">
        <v>77</v>
      </c>
      <c r="F71" s="0" t="n">
        <v>-2</v>
      </c>
      <c r="G71" s="20" t="n">
        <v>-2</v>
      </c>
      <c r="H71" s="0" t="n">
        <v>-2</v>
      </c>
      <c r="I71" s="20" t="n">
        <v>-2</v>
      </c>
      <c r="J71" s="0" t="n">
        <v>-1.5</v>
      </c>
      <c r="K71" s="20" t="n">
        <v>-2</v>
      </c>
      <c r="L71" s="0" t="n">
        <v>-2</v>
      </c>
      <c r="M71" s="20" t="n">
        <v>-2</v>
      </c>
      <c r="N71" s="0" t="n">
        <v>-1.4</v>
      </c>
      <c r="O71" s="20" t="n">
        <v>-2</v>
      </c>
      <c r="P71" s="0" t="n">
        <v>-2</v>
      </c>
      <c r="Q71" s="20" t="n">
        <v>-2</v>
      </c>
    </row>
    <row r="72" customFormat="false" ht="13.8" hidden="false" customHeight="false" outlineLevel="0" collapsed="false">
      <c r="D72" s="0" t="s">
        <v>78</v>
      </c>
      <c r="F72" s="0" t="n">
        <v>1E-006</v>
      </c>
      <c r="G72" s="20" t="n">
        <v>0.002</v>
      </c>
      <c r="H72" s="0" t="n">
        <v>9E-007</v>
      </c>
      <c r="I72" s="20" t="n">
        <v>0.002</v>
      </c>
      <c r="J72" s="0" t="n">
        <v>8E-006</v>
      </c>
      <c r="K72" s="20" t="n">
        <v>0.002</v>
      </c>
      <c r="L72" s="0" t="n">
        <v>4E-006</v>
      </c>
      <c r="M72" s="20" t="n">
        <v>0.002</v>
      </c>
      <c r="N72" s="0" t="n">
        <v>0.002</v>
      </c>
      <c r="O72" s="20" t="n">
        <v>0.002</v>
      </c>
      <c r="P72" s="0" t="n">
        <v>1E-005</v>
      </c>
      <c r="Q72" s="20" t="n">
        <v>0.002</v>
      </c>
    </row>
    <row r="73" customFormat="false" ht="13.8" hidden="false" customHeight="false" outlineLevel="0" collapsed="false">
      <c r="B73" s="0" t="s">
        <v>79</v>
      </c>
      <c r="D73" s="0" t="s">
        <v>80</v>
      </c>
      <c r="F73" s="0" t="n">
        <f aca="false">G73/3</f>
        <v>0.238333333333333</v>
      </c>
      <c r="G73" s="20" t="n">
        <f aca="false">MIN(F58:F65)</f>
        <v>0.715</v>
      </c>
      <c r="H73" s="0" t="n">
        <f aca="false">I73/5</f>
        <v>0.1108</v>
      </c>
      <c r="I73" s="20" t="n">
        <f aca="false">MIN(H58:H65)</f>
        <v>0.554</v>
      </c>
      <c r="J73" s="0" t="n">
        <f aca="false">K73/3</f>
        <v>0.00916666666666666</v>
      </c>
      <c r="K73" s="20" t="n">
        <f aca="false">MIN(J58:J65)</f>
        <v>0.0275</v>
      </c>
      <c r="L73" s="0" t="n">
        <f aca="false">M73/3</f>
        <v>0.0643333333333333</v>
      </c>
      <c r="M73" s="20" t="n">
        <f aca="false">MIN(L58:L65)</f>
        <v>0.193</v>
      </c>
      <c r="N73" s="0" t="n">
        <f aca="false">O73</f>
        <v>0</v>
      </c>
      <c r="O73" s="20" t="n">
        <f aca="false">MIN(N58:N65)</f>
        <v>0</v>
      </c>
      <c r="P73" s="0" t="n">
        <f aca="false">Q73</f>
        <v>0.04075</v>
      </c>
      <c r="Q73" s="20" t="n">
        <f aca="false">MIN(P58:P65)</f>
        <v>0.04075</v>
      </c>
    </row>
    <row r="74" customFormat="false" ht="13.8" hidden="false" customHeight="false" outlineLevel="0" collapsed="false">
      <c r="F74" s="19"/>
      <c r="G74" s="20"/>
      <c r="H74" s="19"/>
      <c r="I74" s="20"/>
      <c r="J74" s="19"/>
      <c r="K74" s="20"/>
      <c r="L74" s="19"/>
      <c r="M74" s="20"/>
      <c r="N74" s="19"/>
      <c r="O74" s="20"/>
      <c r="P74" s="19"/>
      <c r="Q74" s="20"/>
    </row>
    <row r="75" customFormat="false" ht="13.8" hidden="false" customHeight="false" outlineLevel="0" collapsed="false">
      <c r="F75" s="19"/>
      <c r="G75" s="20"/>
      <c r="H75" s="19"/>
      <c r="I75" s="20"/>
      <c r="J75" s="19"/>
      <c r="K75" s="20"/>
      <c r="L75" s="19"/>
      <c r="M75" s="20"/>
      <c r="N75" s="19"/>
      <c r="O75" s="20"/>
      <c r="P75" s="19"/>
      <c r="Q75" s="20"/>
    </row>
    <row r="76" customFormat="false" ht="13.8" hidden="false" customHeight="false" outlineLevel="0" collapsed="false">
      <c r="F76" s="19"/>
      <c r="G76" s="20"/>
      <c r="H76" s="19"/>
      <c r="I76" s="20"/>
      <c r="J76" s="19"/>
      <c r="K76" s="20"/>
      <c r="L76" s="19"/>
      <c r="M76" s="20"/>
      <c r="N76" s="19"/>
      <c r="O76" s="20"/>
      <c r="P76" s="19"/>
      <c r="Q76" s="20"/>
    </row>
    <row r="77" customFormat="false" ht="13.8" hidden="false" customHeight="false" outlineLevel="0" collapsed="false">
      <c r="F77" s="19"/>
      <c r="G77" s="25" t="s">
        <v>81</v>
      </c>
      <c r="H77" s="19"/>
      <c r="I77" s="25" t="s">
        <v>81</v>
      </c>
      <c r="J77" s="19"/>
      <c r="K77" s="25" t="s">
        <v>81</v>
      </c>
      <c r="L77" s="19"/>
      <c r="M77" s="25" t="s">
        <v>81</v>
      </c>
      <c r="N77" s="19"/>
      <c r="O77" s="25" t="s">
        <v>81</v>
      </c>
      <c r="P77" s="19"/>
      <c r="Q77" s="25" t="s">
        <v>81</v>
      </c>
    </row>
    <row r="78" customFormat="false" ht="13.8" hidden="false" customHeight="false" outlineLevel="0" collapsed="false">
      <c r="F78" s="19"/>
      <c r="G78" s="20" t="n">
        <f aca="false">(F58-G58)^2</f>
        <v>0.131043988606654</v>
      </c>
      <c r="H78" s="19"/>
      <c r="I78" s="20" t="n">
        <f aca="false">(H58-I58)^2</f>
        <v>0.0299289954298004</v>
      </c>
      <c r="J78" s="19"/>
      <c r="K78" s="20" t="n">
        <f aca="false">(J58-K58)^2</f>
        <v>0.000507769120401351</v>
      </c>
      <c r="L78" s="19"/>
      <c r="M78" s="20" t="n">
        <f aca="false">(L58-M58)^2</f>
        <v>0.145923778847586</v>
      </c>
      <c r="N78" s="19"/>
      <c r="O78" s="20" t="n">
        <f aca="false">(N58-O58)^2</f>
        <v>0.00184088424429083</v>
      </c>
      <c r="P78" s="19"/>
      <c r="Q78" s="20" t="n">
        <f aca="false">(P58-Q58)^2</f>
        <v>0.0412083669475645</v>
      </c>
    </row>
    <row r="79" customFormat="false" ht="13.8" hidden="false" customHeight="false" outlineLevel="0" collapsed="false">
      <c r="F79" s="19"/>
      <c r="G79" s="20" t="n">
        <f aca="false">(F59-G59)^2</f>
        <v>0.400688681238195</v>
      </c>
      <c r="H79" s="19"/>
      <c r="I79" s="20" t="n">
        <f aca="false">(H59-I59)^2</f>
        <v>0.0370561686346479</v>
      </c>
      <c r="J79" s="19"/>
      <c r="K79" s="20" t="n">
        <f aca="false">(J59-K59)^2</f>
        <v>0.00406153573866197</v>
      </c>
      <c r="L79" s="19"/>
      <c r="M79" s="20" t="n">
        <f aca="false">(L59-M59)^2</f>
        <v>0.166868466122871</v>
      </c>
      <c r="N79" s="19"/>
      <c r="O79" s="20" t="n">
        <f aca="false">(N59-O59)^2</f>
        <v>0.00529801091511504</v>
      </c>
      <c r="P79" s="19"/>
      <c r="Q79" s="20" t="n">
        <f aca="false">(P59-Q59)^2</f>
        <v>0.0399900215820475</v>
      </c>
    </row>
    <row r="80" customFormat="false" ht="13.8" hidden="false" customHeight="false" outlineLevel="0" collapsed="false">
      <c r="F80" s="19"/>
      <c r="G80" s="20" t="n">
        <f aca="false">(F60-G60)^2</f>
        <v>0.0867278771847573</v>
      </c>
      <c r="H80" s="19"/>
      <c r="I80" s="20" t="n">
        <f aca="false">(H60-I60)^2</f>
        <v>0.0290690969497687</v>
      </c>
      <c r="J80" s="19"/>
      <c r="K80" s="20" t="n">
        <f aca="false">(J60-K60)^2</f>
        <v>0.00460283068417897</v>
      </c>
      <c r="L80" s="19"/>
      <c r="M80" s="20" t="n">
        <f aca="false">(L60-M60)^2</f>
        <v>0.265663857945984</v>
      </c>
      <c r="N80" s="19"/>
      <c r="O80" s="20" t="n">
        <f aca="false">(N60-O60)^2</f>
        <v>0.000315509145967059</v>
      </c>
      <c r="P80" s="19"/>
      <c r="Q80" s="20" t="n">
        <f aca="false">(P60-Q60)^2</f>
        <v>0.0643134338072583</v>
      </c>
    </row>
    <row r="81" customFormat="false" ht="13.8" hidden="false" customHeight="false" outlineLevel="0" collapsed="false">
      <c r="F81" s="19"/>
      <c r="G81" s="20" t="n">
        <f aca="false">(F61-G61)^2</f>
        <v>0.124916684648568</v>
      </c>
      <c r="H81" s="19"/>
      <c r="I81" s="20" t="n">
        <f aca="false">(H61-I61)^2</f>
        <v>0.0726010925324406</v>
      </c>
      <c r="J81" s="19"/>
      <c r="K81" s="20" t="n">
        <f aca="false">(J61-K61)^2</f>
        <v>0.0141434282987416</v>
      </c>
      <c r="L81" s="19"/>
      <c r="M81" s="20" t="n">
        <f aca="false">(L61-M61)^2</f>
        <v>0.36822459114172</v>
      </c>
      <c r="N81" s="19"/>
      <c r="O81" s="20" t="n">
        <f aca="false">(N61-O61)^2</f>
        <v>0.00126929450976798</v>
      </c>
      <c r="P81" s="19"/>
      <c r="Q81" s="20" t="n">
        <f aca="false">(P61-Q61)^2</f>
        <v>0.0689794361318072</v>
      </c>
    </row>
    <row r="82" customFormat="false" ht="13.8" hidden="false" customHeight="false" outlineLevel="0" collapsed="false">
      <c r="F82" s="19"/>
      <c r="G82" s="20" t="n">
        <f aca="false">(F62-G62)^2</f>
        <v>0.0100940917473056</v>
      </c>
      <c r="H82" s="19"/>
      <c r="I82" s="20" t="n">
        <f aca="false">(H62-I62)^2</f>
        <v>0.00326438718548191</v>
      </c>
      <c r="J82" s="19"/>
      <c r="K82" s="20" t="n">
        <f aca="false">(J62-K62)^2</f>
        <v>1.61151175951861</v>
      </c>
      <c r="L82" s="19"/>
      <c r="M82" s="20" t="n">
        <f aca="false">(L62-M62)^2</f>
        <v>0.000352449246104847</v>
      </c>
      <c r="N82" s="19"/>
      <c r="O82" s="20" t="n">
        <f aca="false">(N62-O62)^2</f>
        <v>2.74424969167298E-005</v>
      </c>
      <c r="P82" s="19"/>
      <c r="Q82" s="20" t="n">
        <f aca="false">(P62-Q62)^2</f>
        <v>0.309583159002043</v>
      </c>
    </row>
    <row r="83" customFormat="false" ht="13.8" hidden="false" customHeight="false" outlineLevel="0" collapsed="false">
      <c r="F83" s="19"/>
      <c r="G83" s="20" t="n">
        <f aca="false">(F63-G63)^2</f>
        <v>0.018678727169277</v>
      </c>
      <c r="H83" s="19"/>
      <c r="I83" s="20" t="n">
        <f aca="false">(H63-I63)^2</f>
        <v>0.000188613089759325</v>
      </c>
      <c r="J83" s="19"/>
      <c r="K83" s="20" t="n">
        <f aca="false">(J63-K63)^2</f>
        <v>0.00100796912925559</v>
      </c>
      <c r="L83" s="19"/>
      <c r="M83" s="20" t="n">
        <f aca="false">(L63-M63)^2</f>
        <v>0.0121926633236005</v>
      </c>
      <c r="N83" s="19"/>
      <c r="O83" s="20" t="n">
        <f aca="false">(N63-O63)^2</f>
        <v>5.69715950539912E-007</v>
      </c>
      <c r="P83" s="19"/>
      <c r="Q83" s="20" t="n">
        <f aca="false">(P63-Q63)^2</f>
        <v>0.147370356529918</v>
      </c>
    </row>
    <row r="84" customFormat="false" ht="13.8" hidden="false" customHeight="false" outlineLevel="0" collapsed="false">
      <c r="F84" s="19"/>
      <c r="G84" s="20" t="n">
        <f aca="false">(F64-G64)^2</f>
        <v>0.0511150804432545</v>
      </c>
      <c r="H84" s="19"/>
      <c r="I84" s="20" t="n">
        <f aca="false">(H64-I64)^2</f>
        <v>0.00484311932318793</v>
      </c>
      <c r="J84" s="19"/>
      <c r="K84" s="20" t="n">
        <f aca="false">(J64-K64)^2</f>
        <v>0.00079767742841281</v>
      </c>
      <c r="L84" s="19"/>
      <c r="M84" s="20" t="n">
        <f aca="false">(L64-M64)^2</f>
        <v>0.00839538618336513</v>
      </c>
      <c r="N84" s="19"/>
      <c r="O84" s="20" t="n">
        <f aca="false">(N64-O64)^2</f>
        <v>1.17577009631542E-008</v>
      </c>
      <c r="P84" s="19"/>
      <c r="Q84" s="20" t="n">
        <f aca="false">(P64-Q64)^2</f>
        <v>0.00769314657271648</v>
      </c>
    </row>
    <row r="85" customFormat="false" ht="13.8" hidden="false" customHeight="false" outlineLevel="0" collapsed="false">
      <c r="F85" s="26"/>
      <c r="G85" s="27" t="n">
        <f aca="false">(F65-G65)^2</f>
        <v>0.00245473374752216</v>
      </c>
      <c r="H85" s="26"/>
      <c r="I85" s="27" t="n">
        <f aca="false">(H65-I65)^2</f>
        <v>0.00497238769419009</v>
      </c>
      <c r="J85" s="26"/>
      <c r="K85" s="27" t="n">
        <f aca="false">(J65-K65)^2</f>
        <v>0.000154634969639369</v>
      </c>
      <c r="L85" s="26"/>
      <c r="M85" s="27" t="n">
        <f aca="false">(L65-M65)^2</f>
        <v>0.00765662776134237</v>
      </c>
      <c r="N85" s="26"/>
      <c r="O85" s="27" t="n">
        <f aca="false">(N65-O65)^2</f>
        <v>1.79303914650188E-005</v>
      </c>
      <c r="P85" s="26"/>
      <c r="Q85" s="27" t="n">
        <f aca="false">(P65-Q65)^2</f>
        <v>0</v>
      </c>
    </row>
    <row r="86" customFormat="false" ht="13.8" hidden="false" customHeight="false" outlineLevel="0" collapsed="false">
      <c r="G86" s="28" t="n">
        <f aca="false">SUM(G78:G85)</f>
        <v>0.825719864785533</v>
      </c>
      <c r="I86" s="28" t="n">
        <f aca="false">SUM(I78:I85)</f>
        <v>0.181923860839277</v>
      </c>
      <c r="K86" s="28" t="n">
        <f aca="false">SUM(K78:K85)</f>
        <v>1.63678760488791</v>
      </c>
      <c r="M86" s="28" t="n">
        <f aca="false">SUM(M78:M85)</f>
        <v>0.975277820572574</v>
      </c>
      <c r="O86" s="28" t="n">
        <f aca="false">SUM(O78:O85)</f>
        <v>0.00876965317717417</v>
      </c>
      <c r="Q86" s="28" t="n">
        <f aca="false">SUM(Q78:Q85)</f>
        <v>0.679137920573355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S112"/>
  <sheetViews>
    <sheetView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R57" activeCellId="1" sqref="T66 R57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8.23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82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1.761</v>
      </c>
      <c r="G33" s="0" t="n">
        <v>1.677</v>
      </c>
      <c r="H33" s="0" t="n">
        <v>1.726</v>
      </c>
      <c r="I33" s="0" t="n">
        <v>1.656</v>
      </c>
      <c r="J33" s="0" t="n">
        <v>1.767</v>
      </c>
      <c r="K33" s="0" t="n">
        <v>1.711</v>
      </c>
      <c r="L33" s="0" t="n">
        <v>1.606</v>
      </c>
      <c r="M33" s="0" t="n">
        <v>1.647</v>
      </c>
      <c r="N33" s="0" t="n">
        <v>1.391</v>
      </c>
      <c r="O33" s="0" t="n">
        <v>1.354</v>
      </c>
      <c r="P33" s="0" t="n">
        <v>1.677</v>
      </c>
      <c r="Q33" s="0" t="n">
        <v>1.731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1.764</v>
      </c>
      <c r="G34" s="0" t="n">
        <v>1.839</v>
      </c>
      <c r="H34" s="0" t="n">
        <v>1.807</v>
      </c>
      <c r="I34" s="0" t="n">
        <v>1.807</v>
      </c>
      <c r="J34" s="0" t="n">
        <v>1.632</v>
      </c>
      <c r="K34" s="0" t="n">
        <v>1.769</v>
      </c>
      <c r="L34" s="0" t="n">
        <v>1.791</v>
      </c>
      <c r="M34" s="0" t="n">
        <v>1.806</v>
      </c>
      <c r="N34" s="0" t="n">
        <v>0.69</v>
      </c>
      <c r="O34" s="0" t="n">
        <v>0.797</v>
      </c>
      <c r="P34" s="0" t="n">
        <v>1.76</v>
      </c>
      <c r="Q34" s="0" t="n">
        <v>1.761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1.663</v>
      </c>
      <c r="G35" s="0" t="n">
        <v>1.743</v>
      </c>
      <c r="H35" s="0" t="n">
        <v>1.712</v>
      </c>
      <c r="I35" s="0" t="n">
        <v>1.707</v>
      </c>
      <c r="J35" s="0" t="n">
        <v>1.889</v>
      </c>
      <c r="K35" s="0" t="n">
        <v>1.877</v>
      </c>
      <c r="L35" s="0" t="n">
        <v>1.597</v>
      </c>
      <c r="M35" s="0" t="n">
        <v>1.674</v>
      </c>
      <c r="N35" s="0" t="n">
        <v>0.451</v>
      </c>
      <c r="O35" s="0" t="n">
        <v>0.364</v>
      </c>
      <c r="P35" s="0" t="n">
        <v>1.869</v>
      </c>
      <c r="Q35" s="0" t="n">
        <v>1.743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1.909</v>
      </c>
      <c r="G36" s="0" t="n">
        <v>1.848</v>
      </c>
      <c r="H36" s="0" t="n">
        <v>1.756</v>
      </c>
      <c r="I36" s="0" t="n">
        <v>1.811</v>
      </c>
      <c r="J36" s="0" t="n">
        <v>2.135</v>
      </c>
      <c r="K36" s="0" t="n">
        <v>2.166</v>
      </c>
      <c r="L36" s="0" t="n">
        <v>1.653</v>
      </c>
      <c r="M36" s="0" t="n">
        <v>1.582</v>
      </c>
      <c r="N36" s="0" t="n">
        <v>0.219</v>
      </c>
      <c r="O36" s="0" t="n">
        <v>0.188</v>
      </c>
      <c r="P36" s="0" t="n">
        <v>1.746</v>
      </c>
      <c r="Q36" s="0" t="n">
        <v>1.867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1.53</v>
      </c>
      <c r="G37" s="0" t="n">
        <v>1.621</v>
      </c>
      <c r="H37" s="0" t="n">
        <v>1.81</v>
      </c>
      <c r="I37" s="0" t="n">
        <v>1.837</v>
      </c>
      <c r="J37" s="0" t="n">
        <v>1.866</v>
      </c>
      <c r="K37" s="0" t="n">
        <v>1.949</v>
      </c>
      <c r="L37" s="0" t="n">
        <v>2.079</v>
      </c>
      <c r="M37" s="0" t="n">
        <v>2.018</v>
      </c>
      <c r="N37" s="0" t="n">
        <v>0.141</v>
      </c>
      <c r="O37" s="0" t="n">
        <v>0.125</v>
      </c>
      <c r="P37" s="0" t="n">
        <v>2.264</v>
      </c>
      <c r="Q37" s="0" t="n">
        <v>2.14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1.97</v>
      </c>
      <c r="G38" s="0" t="n">
        <v>2.207</v>
      </c>
      <c r="H38" s="0" t="n">
        <v>2.074</v>
      </c>
      <c r="I38" s="0" t="n">
        <v>1.41</v>
      </c>
      <c r="J38" s="0" t="n">
        <v>0.72</v>
      </c>
      <c r="K38" s="0" t="n">
        <v>0.743</v>
      </c>
      <c r="L38" s="0" t="n">
        <v>1.016</v>
      </c>
      <c r="M38" s="0" t="n">
        <v>1.764</v>
      </c>
      <c r="N38" s="0" t="n">
        <v>0.11</v>
      </c>
      <c r="O38" s="0" t="n">
        <v>0.109</v>
      </c>
      <c r="P38" s="0" t="n">
        <v>1.035</v>
      </c>
      <c r="Q38" s="0" t="n">
        <v>1.124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1.193</v>
      </c>
      <c r="G39" s="0" t="n">
        <v>1.341</v>
      </c>
      <c r="H39" s="0" t="n">
        <v>2.075</v>
      </c>
      <c r="I39" s="0" t="n">
        <v>1.699</v>
      </c>
      <c r="J39" s="0" t="n">
        <v>0.355</v>
      </c>
      <c r="K39" s="0" t="n">
        <v>0.328</v>
      </c>
      <c r="L39" s="0" t="n">
        <v>0.622</v>
      </c>
      <c r="M39" s="0" t="n">
        <v>0.778</v>
      </c>
      <c r="N39" s="0" t="n">
        <v>0.14</v>
      </c>
      <c r="O39" s="0" t="n">
        <v>0.127</v>
      </c>
      <c r="P39" s="0" t="n">
        <v>0.606</v>
      </c>
      <c r="Q39" s="0" t="n">
        <v>0.659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0.465</v>
      </c>
      <c r="G40" s="0" t="n">
        <v>0.602</v>
      </c>
      <c r="H40" s="0" t="n">
        <v>0.793</v>
      </c>
      <c r="I40" s="0" t="n">
        <v>0.682</v>
      </c>
      <c r="J40" s="0" t="n">
        <v>0.229</v>
      </c>
      <c r="K40" s="0" t="n">
        <v>0.231</v>
      </c>
      <c r="L40" s="0" t="n">
        <v>0.306</v>
      </c>
      <c r="M40" s="0" t="n">
        <v>0.335</v>
      </c>
      <c r="N40" s="0" t="n">
        <v>0.162</v>
      </c>
      <c r="O40" s="0" t="n">
        <v>0.14</v>
      </c>
      <c r="P40" s="0" t="n">
        <v>0.176</v>
      </c>
      <c r="Q40" s="0" t="n">
        <v>0.208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1" customFormat="true" ht="13.8" hidden="false" customHeight="false" outlineLevel="0" collapsed="false">
      <c r="A44" s="0"/>
      <c r="F44" s="1" t="n">
        <v>1</v>
      </c>
      <c r="G44" s="1" t="n">
        <v>2</v>
      </c>
      <c r="H44" s="1" t="n">
        <v>3</v>
      </c>
      <c r="I44" s="1" t="n">
        <v>4</v>
      </c>
      <c r="J44" s="1" t="n">
        <v>5</v>
      </c>
      <c r="K44" s="1" t="n">
        <v>6</v>
      </c>
      <c r="L44" s="1" t="n">
        <v>7</v>
      </c>
      <c r="M44" s="1" t="n">
        <v>8</v>
      </c>
      <c r="N44" s="1" t="n">
        <v>9</v>
      </c>
      <c r="O44" s="1" t="n">
        <v>10</v>
      </c>
      <c r="P44" s="1" t="n">
        <v>11</v>
      </c>
      <c r="Q44" s="1" t="n">
        <v>12</v>
      </c>
    </row>
    <row r="45" s="2" customFormat="true" ht="15" hidden="false" customHeight="false" outlineLevel="0" collapsed="false">
      <c r="A45" s="0" t="s">
        <v>43</v>
      </c>
      <c r="B45" s="2" t="s">
        <v>44</v>
      </c>
      <c r="C45" s="2" t="s">
        <v>45</v>
      </c>
      <c r="D45" s="2" t="s">
        <v>46</v>
      </c>
      <c r="E45" s="2" t="s">
        <v>47</v>
      </c>
      <c r="F45" s="3" t="s">
        <v>48</v>
      </c>
      <c r="G45" s="3" t="s">
        <v>48</v>
      </c>
      <c r="H45" s="4" t="s">
        <v>49</v>
      </c>
      <c r="I45" s="3" t="s">
        <v>49</v>
      </c>
      <c r="J45" s="5" t="s">
        <v>50</v>
      </c>
      <c r="K45" s="5" t="s">
        <v>50</v>
      </c>
      <c r="L45" s="5" t="s">
        <v>51</v>
      </c>
      <c r="M45" s="5" t="s">
        <v>51</v>
      </c>
      <c r="N45" s="5" t="s">
        <v>52</v>
      </c>
      <c r="O45" s="5" t="s">
        <v>52</v>
      </c>
      <c r="P45" s="5" t="s">
        <v>53</v>
      </c>
      <c r="Q45" s="3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6" t="n">
        <f aca="false">D46</f>
        <v>100</v>
      </c>
      <c r="D46" s="6" t="n">
        <v>100</v>
      </c>
      <c r="E46" s="7" t="n">
        <f aca="false">1/D46</f>
        <v>0.01</v>
      </c>
      <c r="F46" s="0" t="n">
        <f aca="false">F33-$F$55</f>
        <v>1.569</v>
      </c>
      <c r="G46" s="0" t="n">
        <f aca="false">G33-$F$55</f>
        <v>1.485</v>
      </c>
      <c r="H46" s="0" t="n">
        <f aca="false">H33-$F$55</f>
        <v>1.534</v>
      </c>
      <c r="I46" s="0" t="n">
        <f aca="false">I33-$F$55</f>
        <v>1.464</v>
      </c>
      <c r="J46" s="0" t="n">
        <f aca="false">J33-$F$55</f>
        <v>1.575</v>
      </c>
      <c r="K46" s="0" t="n">
        <f aca="false">K33-$F$55</f>
        <v>1.519</v>
      </c>
      <c r="L46" s="0" t="n">
        <f aca="false">L33-$F$55</f>
        <v>1.414</v>
      </c>
      <c r="M46" s="0" t="n">
        <f aca="false">M33-$F$55</f>
        <v>1.455</v>
      </c>
      <c r="N46" s="0" t="n">
        <f aca="false">N33-$F$55</f>
        <v>1.199</v>
      </c>
      <c r="O46" s="0" t="n">
        <f aca="false">O33-$F$55</f>
        <v>1.162</v>
      </c>
      <c r="P46" s="0" t="n">
        <f aca="false">P33-$F$55</f>
        <v>1.485</v>
      </c>
      <c r="Q46" s="0" t="n">
        <f aca="false">Q33-$F$55</f>
        <v>1.539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6" t="n">
        <f aca="false">D47</f>
        <v>400</v>
      </c>
      <c r="D47" s="6" t="n">
        <f aca="false">(1/B47)*D46</f>
        <v>400</v>
      </c>
      <c r="E47" s="7" t="n">
        <f aca="false">1/D47</f>
        <v>0.0025</v>
      </c>
      <c r="F47" s="0" t="n">
        <f aca="false">F34-$F$55</f>
        <v>1.572</v>
      </c>
      <c r="G47" s="0" t="n">
        <f aca="false">G34-$F$55</f>
        <v>1.647</v>
      </c>
      <c r="H47" s="0" t="n">
        <f aca="false">H34-$F$55</f>
        <v>1.615</v>
      </c>
      <c r="I47" s="0" t="n">
        <f aca="false">I34-$F$55</f>
        <v>1.615</v>
      </c>
      <c r="J47" s="0" t="n">
        <f aca="false">J34-$F$55</f>
        <v>1.44</v>
      </c>
      <c r="K47" s="0" t="n">
        <f aca="false">K34-$F$55</f>
        <v>1.577</v>
      </c>
      <c r="L47" s="0" t="n">
        <f aca="false">L34-$F$55</f>
        <v>1.599</v>
      </c>
      <c r="M47" s="0" t="n">
        <f aca="false">M34-$F$55</f>
        <v>1.614</v>
      </c>
      <c r="N47" s="0" t="n">
        <f aca="false">N34-$F$55</f>
        <v>0.498</v>
      </c>
      <c r="O47" s="0" t="n">
        <f aca="false">O34-$F$55</f>
        <v>0.605</v>
      </c>
      <c r="P47" s="0" t="n">
        <f aca="false">P34-$F$55</f>
        <v>1.568</v>
      </c>
      <c r="Q47" s="0" t="n">
        <f aca="false">Q34-$F$55</f>
        <v>1.569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6" t="n">
        <f aca="false">D48</f>
        <v>1600</v>
      </c>
      <c r="D48" s="6" t="n">
        <f aca="false">(1/B48)*D47</f>
        <v>1600</v>
      </c>
      <c r="E48" s="7" t="n">
        <f aca="false">1/D48</f>
        <v>0.000625</v>
      </c>
      <c r="F48" s="0" t="n">
        <f aca="false">F35-$F$55</f>
        <v>1.471</v>
      </c>
      <c r="G48" s="0" t="n">
        <f aca="false">G35-$F$55</f>
        <v>1.551</v>
      </c>
      <c r="H48" s="0" t="n">
        <f aca="false">H35-$F$55</f>
        <v>1.52</v>
      </c>
      <c r="I48" s="0" t="n">
        <f aca="false">I35-$F$55</f>
        <v>1.515</v>
      </c>
      <c r="J48" s="0" t="n">
        <f aca="false">J35-$F$55</f>
        <v>1.697</v>
      </c>
      <c r="K48" s="0" t="n">
        <f aca="false">K35-$F$55</f>
        <v>1.685</v>
      </c>
      <c r="L48" s="0" t="n">
        <f aca="false">L35-$F$55</f>
        <v>1.405</v>
      </c>
      <c r="M48" s="0" t="n">
        <f aca="false">M35-$F$55</f>
        <v>1.482</v>
      </c>
      <c r="N48" s="0" t="n">
        <f aca="false">N35-$F$55</f>
        <v>0.259</v>
      </c>
      <c r="O48" s="0" t="n">
        <f aca="false">O35-$F$55</f>
        <v>0.172</v>
      </c>
      <c r="P48" s="0" t="n">
        <f aca="false">P35-$F$55</f>
        <v>1.677</v>
      </c>
      <c r="Q48" s="0" t="n">
        <f aca="false">Q35-$F$55</f>
        <v>1.551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6" t="n">
        <f aca="false">D49</f>
        <v>6400</v>
      </c>
      <c r="D49" s="6" t="n">
        <f aca="false">(1/B49)*D48</f>
        <v>6400</v>
      </c>
      <c r="E49" s="7" t="n">
        <f aca="false">1/D49</f>
        <v>0.00015625</v>
      </c>
      <c r="F49" s="0" t="n">
        <f aca="false">F36-$F$55</f>
        <v>1.717</v>
      </c>
      <c r="G49" s="0" t="n">
        <f aca="false">G36-$F$55</f>
        <v>1.656</v>
      </c>
      <c r="H49" s="0" t="n">
        <f aca="false">H36-$F$55</f>
        <v>1.564</v>
      </c>
      <c r="I49" s="0" t="n">
        <f aca="false">I36-$F$55</f>
        <v>1.619</v>
      </c>
      <c r="J49" s="0" t="n">
        <f aca="false">J36-$F$55</f>
        <v>1.943</v>
      </c>
      <c r="K49" s="0" t="n">
        <f aca="false">K36-$F$55</f>
        <v>1.974</v>
      </c>
      <c r="L49" s="0" t="n">
        <f aca="false">L36-$F$55</f>
        <v>1.461</v>
      </c>
      <c r="M49" s="0" t="n">
        <f aca="false">M36-$F$55</f>
        <v>1.39</v>
      </c>
      <c r="N49" s="0" t="n">
        <f aca="false">IF(N36-$F$55&gt;0,N36-$F$55,0)</f>
        <v>0.027</v>
      </c>
      <c r="O49" s="0" t="n">
        <f aca="false">IF(O36-$F$55&gt;0,O36-$F$55,0)</f>
        <v>0</v>
      </c>
      <c r="P49" s="0" t="n">
        <f aca="false">P36-$F$55</f>
        <v>1.554</v>
      </c>
      <c r="Q49" s="0" t="n">
        <f aca="false">Q36-$F$55</f>
        <v>1.675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6" t="n">
        <f aca="false">D50</f>
        <v>25600</v>
      </c>
      <c r="D50" s="6" t="n">
        <f aca="false">(1/B50)*D49</f>
        <v>25600</v>
      </c>
      <c r="E50" s="7" t="n">
        <f aca="false">1/D50</f>
        <v>3.90625E-005</v>
      </c>
      <c r="F50" s="0" t="n">
        <f aca="false">F37-$F$55</f>
        <v>1.338</v>
      </c>
      <c r="G50" s="0" t="n">
        <f aca="false">G37-$F$55</f>
        <v>1.429</v>
      </c>
      <c r="H50" s="0" t="n">
        <f aca="false">H37-$F$55</f>
        <v>1.618</v>
      </c>
      <c r="I50" s="0" t="n">
        <f aca="false">I37-$F$55</f>
        <v>1.645</v>
      </c>
      <c r="J50" s="0" t="n">
        <f aca="false">J37-$F$55</f>
        <v>1.674</v>
      </c>
      <c r="K50" s="0" t="n">
        <f aca="false">K37-$F$55</f>
        <v>1.757</v>
      </c>
      <c r="L50" s="0" t="n">
        <f aca="false">L37-$F$55</f>
        <v>1.887</v>
      </c>
      <c r="M50" s="0" t="n">
        <f aca="false">M37-$F$55</f>
        <v>1.826</v>
      </c>
      <c r="N50" s="0" t="n">
        <f aca="false">IF(N37-$F$55&gt;0,N37-$F$55,0)</f>
        <v>0</v>
      </c>
      <c r="O50" s="0" t="n">
        <f aca="false">IF(O37-$F$55&gt;0,O37-$F$55,0)</f>
        <v>0</v>
      </c>
      <c r="P50" s="0" t="n">
        <f aca="false">P37-$F$55</f>
        <v>2.072</v>
      </c>
      <c r="Q50" s="0" t="n">
        <f aca="false">Q37-$F$55</f>
        <v>1.948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6" t="n">
        <f aca="false">D51</f>
        <v>102400</v>
      </c>
      <c r="D51" s="6" t="n">
        <f aca="false">(1/B51)*D50</f>
        <v>102400</v>
      </c>
      <c r="E51" s="7" t="n">
        <f aca="false">1/D51</f>
        <v>9.765625E-006</v>
      </c>
      <c r="F51" s="0" t="n">
        <f aca="false">F38-$F$55</f>
        <v>1.778</v>
      </c>
      <c r="G51" s="0" t="n">
        <f aca="false">G38-$F$55</f>
        <v>2.015</v>
      </c>
      <c r="H51" s="0" t="n">
        <f aca="false">H38-$F$55</f>
        <v>1.882</v>
      </c>
      <c r="I51" s="0" t="n">
        <f aca="false">I38-$F$55</f>
        <v>1.218</v>
      </c>
      <c r="J51" s="0" t="n">
        <f aca="false">J38-$F$55</f>
        <v>0.528</v>
      </c>
      <c r="K51" s="0" t="n">
        <f aca="false">K38-$F$55</f>
        <v>0.551</v>
      </c>
      <c r="L51" s="0" t="n">
        <f aca="false">L38-$F$55</f>
        <v>0.824</v>
      </c>
      <c r="M51" s="0" t="n">
        <f aca="false">M38-$F$55</f>
        <v>1.572</v>
      </c>
      <c r="N51" s="0" t="n">
        <f aca="false">IF(N38-$F$55&gt;0,N38-$F$55,0)</f>
        <v>0</v>
      </c>
      <c r="O51" s="0" t="n">
        <f aca="false">IF(O38-$F$55&gt;0,O38-$F$55,0)</f>
        <v>0</v>
      </c>
      <c r="P51" s="0" t="n">
        <f aca="false">P38-$F$55</f>
        <v>0.843</v>
      </c>
      <c r="Q51" s="0" t="n">
        <f aca="false">Q38-$F$55</f>
        <v>0.932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6" t="n">
        <f aca="false">D52</f>
        <v>409600</v>
      </c>
      <c r="D52" s="6" t="n">
        <f aca="false">(1/B52)*D51</f>
        <v>409600</v>
      </c>
      <c r="E52" s="7" t="n">
        <f aca="false">1/D52</f>
        <v>2.44140625E-006</v>
      </c>
      <c r="F52" s="0" t="n">
        <f aca="false">F39-$F$55</f>
        <v>1.001</v>
      </c>
      <c r="G52" s="0" t="n">
        <f aca="false">G39-$F$55</f>
        <v>1.149</v>
      </c>
      <c r="H52" s="0" t="n">
        <f aca="false">H39-$F$55</f>
        <v>1.883</v>
      </c>
      <c r="I52" s="0" t="n">
        <f aca="false">I39-$F$55</f>
        <v>1.507</v>
      </c>
      <c r="J52" s="0" t="n">
        <f aca="false">J39-$F$55</f>
        <v>0.163</v>
      </c>
      <c r="K52" s="0" t="n">
        <f aca="false">K39-$F$55</f>
        <v>0.136</v>
      </c>
      <c r="L52" s="0" t="n">
        <f aca="false">L39-$F$55</f>
        <v>0.43</v>
      </c>
      <c r="M52" s="0" t="n">
        <f aca="false">M39-$F$55</f>
        <v>0.586</v>
      </c>
      <c r="N52" s="0" t="n">
        <f aca="false">IF(N39-$F$55&gt;0,N39-$F$55,0)</f>
        <v>0</v>
      </c>
      <c r="O52" s="0" t="n">
        <f aca="false">IF(O39-$F$55&gt;0,O39-$F$55,0)</f>
        <v>0</v>
      </c>
      <c r="P52" s="0" t="n">
        <f aca="false">IF(P39-$F$55&gt;0,P39-$F$55,0)</f>
        <v>0.414</v>
      </c>
      <c r="Q52" s="0" t="n">
        <f aca="false">Q39-$F$55</f>
        <v>0.467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6" t="n">
        <f aca="false">D53</f>
        <v>1638400</v>
      </c>
      <c r="D53" s="6" t="n">
        <f aca="false">(1/B53)*D52</f>
        <v>1638400</v>
      </c>
      <c r="E53" s="7" t="n">
        <f aca="false">1/D53</f>
        <v>6.103515625E-007</v>
      </c>
      <c r="F53" s="0" t="n">
        <f aca="false">F40-$F$55</f>
        <v>0.273</v>
      </c>
      <c r="G53" s="0" t="n">
        <f aca="false">G40-$F$55</f>
        <v>0.41</v>
      </c>
      <c r="H53" s="0" t="n">
        <f aca="false">H40-$F$55</f>
        <v>0.601</v>
      </c>
      <c r="I53" s="0" t="n">
        <f aca="false">I40-$F$55</f>
        <v>0.49</v>
      </c>
      <c r="J53" s="0" t="n">
        <f aca="false">J40-$F$55</f>
        <v>0.037</v>
      </c>
      <c r="K53" s="0" t="n">
        <f aca="false">K40-$F$55</f>
        <v>0.039</v>
      </c>
      <c r="L53" s="0" t="n">
        <f aca="false">L40-$F$55</f>
        <v>0.114</v>
      </c>
      <c r="M53" s="0" t="n">
        <f aca="false">M40-$F$55</f>
        <v>0.143</v>
      </c>
      <c r="N53" s="0" t="n">
        <f aca="false">IF(N40-$F$55&gt;0,N40-$F$55,0)</f>
        <v>0</v>
      </c>
      <c r="O53" s="0" t="n">
        <f aca="false">IF(O40-$F$55&gt;0,O40-$F$55,0)</f>
        <v>0</v>
      </c>
      <c r="P53" s="8"/>
      <c r="Q53" s="9"/>
    </row>
    <row r="55" customFormat="false" ht="13.8" hidden="false" customHeight="false" outlineLevel="0" collapsed="false">
      <c r="C55" s="0" t="n">
        <f aca="false">(1/B51*3.3)*D50</f>
        <v>337920</v>
      </c>
      <c r="D55" s="10" t="n">
        <f aca="false">(1/B52*2.6)*D51</f>
        <v>1064960</v>
      </c>
      <c r="E55" s="10"/>
      <c r="F55" s="11" t="n">
        <f aca="false">AVERAGE(P40:Q40)</f>
        <v>0.192</v>
      </c>
      <c r="G55" s="12" t="s">
        <v>54</v>
      </c>
      <c r="H55" s="13"/>
      <c r="I55" s="13"/>
      <c r="J55" s="13"/>
      <c r="K55" s="13"/>
      <c r="L55" s="13"/>
      <c r="M55" s="14"/>
      <c r="N55" s="15"/>
      <c r="O55" s="10"/>
      <c r="P55" s="10"/>
      <c r="Q55" s="13"/>
      <c r="R55" s="13"/>
    </row>
    <row r="56" customFormat="false" ht="13.8" hidden="false" customHeight="false" outlineLevel="0" collapsed="false">
      <c r="D56" s="29" t="n">
        <f aca="false">(1/B52*3.1)*D51</f>
        <v>1269760</v>
      </c>
    </row>
    <row r="57" s="16" customFormat="true" ht="23.85" hidden="false" customHeight="false" outlineLevel="0" collapsed="false">
      <c r="A57" s="0"/>
      <c r="B57" s="0"/>
      <c r="C57" s="0"/>
      <c r="F57" s="17" t="s">
        <v>55</v>
      </c>
      <c r="G57" s="18" t="s">
        <v>56</v>
      </c>
      <c r="H57" s="17" t="s">
        <v>57</v>
      </c>
      <c r="I57" s="18" t="s">
        <v>58</v>
      </c>
      <c r="J57" s="17" t="s">
        <v>59</v>
      </c>
      <c r="K57" s="18" t="s">
        <v>60</v>
      </c>
      <c r="L57" s="17" t="s">
        <v>61</v>
      </c>
      <c r="M57" s="18" t="s">
        <v>62</v>
      </c>
      <c r="N57" s="17" t="s">
        <v>63</v>
      </c>
      <c r="O57" s="18" t="s">
        <v>64</v>
      </c>
      <c r="P57" s="17" t="s">
        <v>65</v>
      </c>
      <c r="Q57" s="18" t="s">
        <v>66</v>
      </c>
      <c r="R57" s="16" t="s">
        <v>67</v>
      </c>
      <c r="S57" s="16" t="s">
        <v>68</v>
      </c>
    </row>
    <row r="58" customFormat="false" ht="13.8" hidden="false" customHeight="false" outlineLevel="0" collapsed="false">
      <c r="F58" s="19" t="n">
        <f aca="false">AVERAGE(F46:G46)</f>
        <v>1.527</v>
      </c>
      <c r="G58" s="20" t="n">
        <f aca="false">((F$70-F$73)/(1+($E46/F$72)^F$71))+F$73</f>
        <v>1.89649993097</v>
      </c>
      <c r="H58" s="19" t="n">
        <f aca="false">AVERAGE(H46:I46)</f>
        <v>1.499</v>
      </c>
      <c r="I58" s="20" t="n">
        <f aca="false">((H$70-H$73)/(1+($E46/H$72)^H$71))+H$73</f>
        <v>1.69470995702251</v>
      </c>
      <c r="J58" s="19" t="n">
        <f aca="false">AVERAGE(J46:K46)</f>
        <v>1.547</v>
      </c>
      <c r="K58" s="20" t="n">
        <f aca="false">((J$70-J$73)/(1+($E46/J$72)^J$71))+J$73</f>
        <v>1.95832654136092</v>
      </c>
      <c r="L58" s="19" t="n">
        <f aca="false">AVERAGE(L46:M46)</f>
        <v>1.4345</v>
      </c>
      <c r="M58" s="20" t="n">
        <f aca="false">((L$70-L$73)/(1+($E46/L$72)^L$71))+L$73</f>
        <v>1.85486916774903</v>
      </c>
      <c r="N58" s="19" t="n">
        <f aca="false">AVERAGE(N46:O46)</f>
        <v>1.1805</v>
      </c>
      <c r="O58" s="20" t="n">
        <f aca="false">((N$70-N$73)/(1+($E46/N$72)^N$71))+N$73</f>
        <v>1.06826671121861</v>
      </c>
      <c r="P58" s="19" t="n">
        <f aca="false">AVERAGE(P46:Q46)</f>
        <v>1.512</v>
      </c>
      <c r="Q58" s="20" t="n">
        <f aca="false">((P$70-P$73)/(1+($E46/P$72)^P$71))+P$73</f>
        <v>1.69999716613138</v>
      </c>
      <c r="R58" s="0" t="n">
        <f aca="false">_xlfn.STDEV.S(N46:O46)</f>
        <v>0.0261629509039024</v>
      </c>
      <c r="S58" s="0" t="n">
        <f aca="false">3*R58</f>
        <v>0.0784888527117071</v>
      </c>
    </row>
    <row r="59" customFormat="false" ht="13.8" hidden="false" customHeight="false" outlineLevel="0" collapsed="false">
      <c r="F59" s="19" t="n">
        <f aca="false">AVERAGE(F47:G47)</f>
        <v>1.6095</v>
      </c>
      <c r="G59" s="20" t="n">
        <f aca="false">((F$70-F$73)/(1+($E47/F$72)^F$71))+F$73</f>
        <v>1.89649889552071</v>
      </c>
      <c r="H59" s="19" t="n">
        <f aca="false">AVERAGE(H47:I47)</f>
        <v>1.615</v>
      </c>
      <c r="I59" s="20" t="n">
        <f aca="false">((H$70-H$73)/(1+($E47/H$72)^H$71))+H$73</f>
        <v>1.69366818803077</v>
      </c>
      <c r="J59" s="19" t="n">
        <f aca="false">AVERAGE(J47:K47)</f>
        <v>1.5085</v>
      </c>
      <c r="K59" s="20" t="n">
        <f aca="false">((J$70-J$73)/(1+($E47/J$72)^J$71))+J$73</f>
        <v>1.9571131990844</v>
      </c>
      <c r="L59" s="19" t="n">
        <f aca="false">AVERAGE(L47:M47)</f>
        <v>1.6065</v>
      </c>
      <c r="M59" s="20" t="n">
        <f aca="false">((L$70-L$73)/(1+($E47/L$72)^L$71))+L$73</f>
        <v>1.8499942208051</v>
      </c>
      <c r="N59" s="19" t="n">
        <f aca="false">AVERAGE(N47:O47)</f>
        <v>0.5515</v>
      </c>
      <c r="O59" s="20" t="n">
        <f aca="false">((N$70-N$73)/(1+($E47/N$72)^N$71))+N$73</f>
        <v>0.681704754760345</v>
      </c>
      <c r="P59" s="19" t="n">
        <f aca="false">AVERAGE(P47:Q47)</f>
        <v>1.5685</v>
      </c>
      <c r="Q59" s="20" t="n">
        <f aca="false">((P$70-P$73)/(1+($E47/P$72)^P$71))+P$73</f>
        <v>1.69995465963225</v>
      </c>
      <c r="R59" s="0" t="n">
        <f aca="false">_xlfn.STDEV.S(N47:O47)</f>
        <v>0.0756604255869606</v>
      </c>
      <c r="S59" s="0" t="n">
        <f aca="false">3*R59</f>
        <v>0.226981276760882</v>
      </c>
    </row>
    <row r="60" customFormat="false" ht="13.8" hidden="false" customHeight="false" outlineLevel="0" collapsed="false">
      <c r="F60" s="19" t="n">
        <f aca="false">AVERAGE(F48:G48)</f>
        <v>1.511</v>
      </c>
      <c r="G60" s="20" t="n">
        <f aca="false">((F$70-F$73)/(1+($E48/F$72)^F$71))+F$73</f>
        <v>1.89648232850096</v>
      </c>
      <c r="H60" s="19" t="n">
        <f aca="false">AVERAGE(H48:I48)</f>
        <v>1.5175</v>
      </c>
      <c r="I60" s="20" t="n">
        <f aca="false">((H$70-H$73)/(1+($E48/H$72)^H$71))+H$73</f>
        <v>1.68889901705905</v>
      </c>
      <c r="J60" s="19" t="n">
        <f aca="false">AVERAGE(J48:K48)</f>
        <v>1.691</v>
      </c>
      <c r="K60" s="20" t="n">
        <f aca="false">((J$70-J$73)/(1+($E48/J$72)^J$71))+J$73</f>
        <v>1.94746084596856</v>
      </c>
      <c r="L60" s="19" t="n">
        <f aca="false">AVERAGE(L48:M48)</f>
        <v>1.4435</v>
      </c>
      <c r="M60" s="20" t="n">
        <f aca="false">((L$70-L$73)/(1+($E48/L$72)^L$71))+L$73</f>
        <v>1.83075394321767</v>
      </c>
      <c r="N60" s="19" t="n">
        <f aca="false">AVERAGE(N48:O48)</f>
        <v>0.2155</v>
      </c>
      <c r="O60" s="20" t="n">
        <f aca="false">((N$70-N$73)/(1+($E48/N$72)^N$71))+N$73</f>
        <v>0.193658824839175</v>
      </c>
      <c r="P60" s="19" t="n">
        <f aca="false">AVERAGE(P48:Q48)</f>
        <v>1.614</v>
      </c>
      <c r="Q60" s="20" t="n">
        <f aca="false">((P$70-P$73)/(1+($E48/P$72)^P$71))+P$73</f>
        <v>1.69927494563132</v>
      </c>
      <c r="R60" s="0" t="n">
        <f aca="false">_xlfn.STDEV.S(N48:O48)</f>
        <v>0.0615182899632297</v>
      </c>
      <c r="S60" s="0" t="n">
        <f aca="false">3*R60</f>
        <v>0.184554869889689</v>
      </c>
    </row>
    <row r="61" customFormat="false" ht="13.8" hidden="false" customHeight="false" outlineLevel="0" collapsed="false">
      <c r="F61" s="19" t="n">
        <f aca="false">AVERAGE(F49:G49)</f>
        <v>1.6865</v>
      </c>
      <c r="G61" s="20" t="n">
        <f aca="false">((F$70-F$73)/(1+($E49/F$72)^F$71))+F$73</f>
        <v>1.89621729943766</v>
      </c>
      <c r="H61" s="19" t="n">
        <f aca="false">AVERAGE(H49:I49)</f>
        <v>1.5915</v>
      </c>
      <c r="I61" s="20" t="n">
        <f aca="false">((H$70-H$73)/(1+($E49/H$72)^H$71))+H$73</f>
        <v>1.66734962705053</v>
      </c>
      <c r="J61" s="19" t="n">
        <f aca="false">AVERAGE(J49:K49)</f>
        <v>1.9585</v>
      </c>
      <c r="K61" s="20" t="n">
        <f aca="false">((J$70-J$73)/(1+($E49/J$72)^J$71))+J$73</f>
        <v>1.87357054964578</v>
      </c>
      <c r="L61" s="19" t="n">
        <f aca="false">AVERAGE(L49:M49)</f>
        <v>1.4255</v>
      </c>
      <c r="M61" s="20" t="n">
        <f aca="false">((L$70-L$73)/(1+($E49/L$72)^L$71))+L$73</f>
        <v>1.7577223903177</v>
      </c>
      <c r="N61" s="19" t="n">
        <f aca="false">AVERAGE(N49:O49)</f>
        <v>0.0135</v>
      </c>
      <c r="O61" s="20" t="n">
        <f aca="false">((N$70-N$73)/(1+($E49/N$72)^N$71))+N$73</f>
        <v>0.0323522015771907</v>
      </c>
      <c r="P61" s="19" t="n">
        <f aca="false">AVERAGE(P49:Q49)</f>
        <v>1.6145</v>
      </c>
      <c r="Q61" s="20" t="n">
        <f aca="false">((P$70-P$73)/(1+($E49/P$72)^P$71))+P$73</f>
        <v>1.68849844631873</v>
      </c>
      <c r="R61" s="0" t="n">
        <f aca="false">_xlfn.STDEV.S(N49:O49)</f>
        <v>0.0190918830920368</v>
      </c>
      <c r="S61" s="0" t="n">
        <f aca="false">3*R61</f>
        <v>0.0572756492761103</v>
      </c>
    </row>
    <row r="62" customFormat="false" ht="13.8" hidden="false" customHeight="false" outlineLevel="0" collapsed="false">
      <c r="F62" s="19" t="n">
        <f aca="false">AVERAGE(F50:G50)</f>
        <v>1.3835</v>
      </c>
      <c r="G62" s="20" t="n">
        <f aca="false">((F$70-F$73)/(1+($E50/F$72)^F$71))+F$73</f>
        <v>1.89198787817663</v>
      </c>
      <c r="H62" s="19" t="n">
        <f aca="false">AVERAGE(H50:I50)</f>
        <v>1.6315</v>
      </c>
      <c r="I62" s="20" t="n">
        <f aca="false">((H$70-H$73)/(1+($E50/H$72)^H$71))+H$73</f>
        <v>1.57544541459298</v>
      </c>
      <c r="J62" s="19" t="n">
        <f aca="false">AVERAGE(J50:K50)</f>
        <v>1.7155</v>
      </c>
      <c r="K62" s="20" t="n">
        <f aca="false">((J$70-J$73)/(1+($E50/J$72)^J$71))+J$73</f>
        <v>1.43846758002871</v>
      </c>
      <c r="L62" s="19" t="n">
        <f aca="false">AVERAGE(L50:M50)</f>
        <v>1.8565</v>
      </c>
      <c r="M62" s="20" t="n">
        <f aca="false">((L$70-L$73)/(1+($E50/L$72)^L$71))+L$73</f>
        <v>1.51687971391417</v>
      </c>
      <c r="N62" s="19" t="n">
        <f aca="false">AVERAGE(N50:O50)</f>
        <v>0</v>
      </c>
      <c r="O62" s="20" t="n">
        <f aca="false">((N$70-N$73)/(1+($E50/N$72)^N$71))+N$73</f>
        <v>0.00475701423647854</v>
      </c>
      <c r="P62" s="19" t="n">
        <f aca="false">AVERAGE(P50:Q50)</f>
        <v>2.01</v>
      </c>
      <c r="Q62" s="20" t="n">
        <f aca="false">((P$70-P$73)/(1+($E50/P$72)^P$71))+P$73</f>
        <v>1.53814557420938</v>
      </c>
      <c r="R62" s="0" t="n">
        <f aca="false">_xlfn.STDEV.S(N50:O50)</f>
        <v>0</v>
      </c>
    </row>
    <row r="63" customFormat="false" ht="13.8" hidden="false" customHeight="false" outlineLevel="0" collapsed="false">
      <c r="F63" s="19" t="n">
        <f aca="false">AVERAGE(F51:G51)</f>
        <v>1.8965</v>
      </c>
      <c r="G63" s="20" t="n">
        <f aca="false">((F$70-F$73)/(1+($E51/F$72)^F$71))+F$73</f>
        <v>1.82703055829232</v>
      </c>
      <c r="H63" s="19" t="n">
        <f aca="false">AVERAGE(H51:I51)</f>
        <v>1.55</v>
      </c>
      <c r="I63" s="20" t="n">
        <f aca="false">((H$70-H$73)/(1+($E51/H$72)^H$71))+H$73</f>
        <v>1.26279705139485</v>
      </c>
      <c r="J63" s="19" t="n">
        <f aca="false">AVERAGE(J51:K51)</f>
        <v>0.5395</v>
      </c>
      <c r="K63" s="20" t="n">
        <f aca="false">((J$70-J$73)/(1+($E51/J$72)^J$71))+J$73</f>
        <v>0.512403602213704</v>
      </c>
      <c r="L63" s="19" t="n">
        <f aca="false">AVERAGE(L51:M51)</f>
        <v>1.198</v>
      </c>
      <c r="M63" s="20" t="n">
        <f aca="false">((L$70-L$73)/(1+($E51/L$72)^L$71))+L$73</f>
        <v>0.986664862614488</v>
      </c>
      <c r="N63" s="19" t="n">
        <f aca="false">AVERAGE(N51:O51)</f>
        <v>0</v>
      </c>
      <c r="O63" s="20" t="n">
        <f aca="false">((N$70-N$73)/(1+($E51/N$72)^N$71))+N$73</f>
        <v>0.00068541219696829</v>
      </c>
      <c r="P63" s="19" t="n">
        <f aca="false">AVERAGE(P51:Q51)</f>
        <v>0.8875</v>
      </c>
      <c r="Q63" s="20" t="n">
        <f aca="false">((P$70-P$73)/(1+($E51/P$72)^P$71))+P$73</f>
        <v>0.815429747185124</v>
      </c>
      <c r="R63" s="0" t="n">
        <f aca="false">_xlfn.STDEV.S(N51:O51)</f>
        <v>0</v>
      </c>
    </row>
    <row r="64" customFormat="false" ht="13.8" hidden="false" customHeight="false" outlineLevel="0" collapsed="false">
      <c r="F64" s="19" t="n">
        <f aca="false">AVERAGE(F52:G52)</f>
        <v>1.075</v>
      </c>
      <c r="G64" s="20" t="n">
        <f aca="false">((F$70-F$73)/(1+($E52/F$72)^F$71))+F$73</f>
        <v>1.20346003027105</v>
      </c>
      <c r="H64" s="19" t="n">
        <f aca="false">AVERAGE(H52:I52)</f>
        <v>1.695</v>
      </c>
      <c r="I64" s="20" t="n">
        <f aca="false">((H$70-H$73)/(1+($E52/H$72)^H$71))+H$73</f>
        <v>0.691868386153793</v>
      </c>
      <c r="J64" s="19" t="n">
        <f aca="false">AVERAGE(J52:K52)</f>
        <v>0.1495</v>
      </c>
      <c r="K64" s="20" t="n">
        <f aca="false">((J$70-J$73)/(1+($E52/J$72)^J$71))+J$73</f>
        <v>0.0983353025959178</v>
      </c>
      <c r="L64" s="19" t="n">
        <f aca="false">AVERAGE(L52:M52)</f>
        <v>0.508</v>
      </c>
      <c r="M64" s="20" t="n">
        <f aca="false">((L$70-L$73)/(1+($E52/L$72)^L$71))+L$73</f>
        <v>0.429839706384432</v>
      </c>
      <c r="N64" s="19" t="n">
        <f aca="false">AVERAGE(N52:O52)</f>
        <v>0</v>
      </c>
      <c r="O64" s="20" t="n">
        <f aca="false">((N$70-N$73)/(1+($E52/N$72)^N$71))+N$73</f>
        <v>9.84654441763141E-005</v>
      </c>
      <c r="P64" s="19" t="n">
        <f aca="false">AVERAGE(P52:Q52)</f>
        <v>0.4405</v>
      </c>
      <c r="Q64" s="20" t="n">
        <f aca="false">((P$70-P$73)/(1+($E52/P$72)^P$71))+P$73</f>
        <v>0.473004286075293</v>
      </c>
      <c r="R64" s="0" t="n">
        <f aca="false">_xlfn.STDEV.S(N52:O52)</f>
        <v>0</v>
      </c>
    </row>
    <row r="65" customFormat="false" ht="13.8" hidden="false" customHeight="false" outlineLevel="0" collapsed="false">
      <c r="F65" s="19" t="n">
        <f aca="false">AVERAGE(F53:G53)</f>
        <v>0.3415</v>
      </c>
      <c r="G65" s="20" t="n">
        <f aca="false">((F$70-F$73)/(1+($E53/F$72)^F$71))+F$73</f>
        <v>0.317779778160142</v>
      </c>
      <c r="H65" s="19" t="n">
        <f aca="false">AVERAGE(H53:I53)</f>
        <v>0.5455</v>
      </c>
      <c r="I65" s="20" t="n">
        <f aca="false">((H$70-H$73)/(1+($E53/H$72)^H$71))+H$73</f>
        <v>0.287108690178522</v>
      </c>
      <c r="J65" s="19" t="n">
        <f aca="false">AVERAGE(J53:K53)</f>
        <v>0.038</v>
      </c>
      <c r="K65" s="20" t="n">
        <f aca="false">((J$70-J$73)/(1+($E53/J$72)^J$71))+J$73</f>
        <v>0.0292850337214679</v>
      </c>
      <c r="L65" s="19" t="n">
        <f aca="false">AVERAGE(L53:M53)</f>
        <v>0.1285</v>
      </c>
      <c r="M65" s="20" t="n">
        <f aca="false">((L$70-L$73)/(1+($E53/L$72)^L$71))+L$73</f>
        <v>0.158018951326085</v>
      </c>
      <c r="N65" s="19" t="n">
        <f aca="false">AVERAGE(N53:O53)</f>
        <v>0</v>
      </c>
      <c r="O65" s="20" t="n">
        <f aca="false">((N$70-N$73)/(1+($E53/N$72)^N$71))+N$73</f>
        <v>1.4139396743003E-005</v>
      </c>
      <c r="P65" s="19"/>
      <c r="Q65" s="20"/>
      <c r="R65" s="0" t="n">
        <f aca="false">_xlfn.STDEV.S(N53:O53)</f>
        <v>0</v>
      </c>
    </row>
    <row r="66" customFormat="false" ht="13.8" hidden="false" customHeight="false" outlineLevel="0" collapsed="false">
      <c r="F66" s="19"/>
      <c r="G66" s="20"/>
      <c r="H66" s="19"/>
      <c r="I66" s="20"/>
      <c r="J66" s="19"/>
      <c r="K66" s="20"/>
      <c r="L66" s="19"/>
      <c r="M66" s="20"/>
      <c r="N66" s="19"/>
      <c r="O66" s="20"/>
      <c r="P66" s="19"/>
      <c r="Q66" s="20"/>
      <c r="S66" s="0" t="n">
        <f aca="false">AVERAGE(S58:S61)</f>
        <v>0.136825162159597</v>
      </c>
    </row>
    <row r="67" customFormat="false" ht="13.8" hidden="false" customHeight="false" outlineLevel="0" collapsed="false">
      <c r="E67" s="0" t="s">
        <v>70</v>
      </c>
      <c r="F67" s="19" t="n">
        <v>0.5</v>
      </c>
      <c r="G67" s="21" t="n">
        <f aca="false">1/(F$72*((((F$70-F$73)/(F$67-F$73))-1)^(1/F$71)))</f>
        <v>1029739.99858823</v>
      </c>
      <c r="H67" s="19" t="n">
        <v>0.5</v>
      </c>
      <c r="I67" s="21" t="n">
        <f aca="false">1/(H$72*((((H$70-H$73)/(H$67-H$73))-1)^(1/H$71)))</f>
        <v>690436.684731523</v>
      </c>
      <c r="J67" s="19" t="n">
        <v>0.5</v>
      </c>
      <c r="K67" s="21" t="n">
        <f aca="false">1/(J$72*((((J$70-J$73)/(J$67-J$73))-1)^(1/J$71)))</f>
        <v>104747.638901614</v>
      </c>
      <c r="L67" s="19" t="n">
        <v>0.5</v>
      </c>
      <c r="M67" s="21" t="n">
        <f aca="false">1/(L$72*((((L$70-L$73)/(L$67-L$73))-1)^(1/L$71)))</f>
        <v>329687.689877263</v>
      </c>
      <c r="N67" s="19" t="n">
        <v>0.2</v>
      </c>
      <c r="O67" s="21" t="n">
        <f aca="false">1/(N$72*((((N$70-N$73)/(N$67-N$73))-1)^(1/N$71)))</f>
        <v>1556.41509640267</v>
      </c>
      <c r="P67" s="19" t="n">
        <v>0.5</v>
      </c>
      <c r="Q67" s="21" t="n">
        <f aca="false">1/(P$72*((((P$70-P$73)/(P$67-P$73))-1)^(1/P$71)))</f>
        <v>299392.475426048</v>
      </c>
    </row>
    <row r="68" customFormat="false" ht="13.8" hidden="false" customHeight="false" outlineLevel="0" collapsed="false">
      <c r="E68" s="0" t="s">
        <v>71</v>
      </c>
      <c r="F68" s="19"/>
      <c r="G68" s="21" t="n">
        <f aca="false">G67/$O67</f>
        <v>661.610132777729</v>
      </c>
      <c r="H68" s="19"/>
      <c r="I68" s="21" t="n">
        <f aca="false">I67/$O67</f>
        <v>443.607034092207</v>
      </c>
      <c r="J68" s="19"/>
      <c r="K68" s="21" t="n">
        <f aca="false">K67/$O67</f>
        <v>67.3005801239763</v>
      </c>
      <c r="L68" s="19"/>
      <c r="M68" s="21" t="n">
        <f aca="false">M67/$O67</f>
        <v>211.825039887668</v>
      </c>
      <c r="N68" s="19"/>
      <c r="O68" s="21"/>
      <c r="P68" s="19"/>
      <c r="Q68" s="21" t="n">
        <f aca="false">Q67/$O67</f>
        <v>192.360300358196</v>
      </c>
    </row>
    <row r="69" s="16" customFormat="true" ht="23.85" hidden="false" customHeight="false" outlineLevel="0" collapsed="false">
      <c r="A69" s="0"/>
      <c r="D69" s="22" t="s">
        <v>72</v>
      </c>
      <c r="F69" s="23"/>
      <c r="G69" s="24" t="s">
        <v>73</v>
      </c>
      <c r="H69" s="23"/>
      <c r="I69" s="24" t="s">
        <v>73</v>
      </c>
      <c r="J69" s="23"/>
      <c r="K69" s="24" t="s">
        <v>73</v>
      </c>
      <c r="L69" s="23"/>
      <c r="M69" s="24" t="s">
        <v>73</v>
      </c>
      <c r="N69" s="23"/>
      <c r="O69" s="24" t="s">
        <v>73</v>
      </c>
      <c r="P69" s="23"/>
      <c r="Q69" s="24" t="s">
        <v>73</v>
      </c>
    </row>
    <row r="70" customFormat="false" ht="13.8" hidden="false" customHeight="false" outlineLevel="0" collapsed="false">
      <c r="B70" s="0" t="s">
        <v>74</v>
      </c>
      <c r="D70" s="0" t="s">
        <v>75</v>
      </c>
      <c r="F70" s="0" t="n">
        <f aca="false">G70</f>
        <v>1.8965</v>
      </c>
      <c r="G70" s="20" t="n">
        <f aca="false">MAX(F58:F65)</f>
        <v>1.8965</v>
      </c>
      <c r="H70" s="0" t="n">
        <f aca="false">I70</f>
        <v>1.695</v>
      </c>
      <c r="I70" s="20" t="n">
        <f aca="false">MAX(H58:H65)</f>
        <v>1.695</v>
      </c>
      <c r="J70" s="0" t="n">
        <f aca="false">K70</f>
        <v>1.9585</v>
      </c>
      <c r="K70" s="20" t="n">
        <f aca="false">MAX(J58:J65)</f>
        <v>1.9585</v>
      </c>
      <c r="L70" s="0" t="n">
        <f aca="false">M70</f>
        <v>1.8565</v>
      </c>
      <c r="M70" s="20" t="n">
        <f aca="false">MAX(L58:L65)</f>
        <v>1.8565</v>
      </c>
      <c r="N70" s="0" t="n">
        <f aca="false">O70</f>
        <v>1.1805</v>
      </c>
      <c r="O70" s="20" t="n">
        <f aca="false">MAX(N58:N65)</f>
        <v>1.1805</v>
      </c>
      <c r="P70" s="0" t="n">
        <v>1.7</v>
      </c>
      <c r="Q70" s="20" t="n">
        <f aca="false">MAX(P58:P65)</f>
        <v>2.01</v>
      </c>
    </row>
    <row r="71" customFormat="false" ht="13.8" hidden="false" customHeight="false" outlineLevel="0" collapsed="false">
      <c r="B71" s="0" t="s">
        <v>76</v>
      </c>
      <c r="D71" s="0" t="s">
        <v>77</v>
      </c>
      <c r="F71" s="0" t="n">
        <v>-2</v>
      </c>
      <c r="G71" s="20" t="n">
        <v>-2</v>
      </c>
      <c r="H71" s="0" t="n">
        <v>-1.1</v>
      </c>
      <c r="I71" s="20" t="n">
        <v>-2</v>
      </c>
      <c r="J71" s="0" t="n">
        <v>-1.5</v>
      </c>
      <c r="K71" s="20" t="n">
        <v>-2</v>
      </c>
      <c r="L71" s="0" t="n">
        <v>-1</v>
      </c>
      <c r="M71" s="20" t="n">
        <v>-2</v>
      </c>
      <c r="N71" s="0" t="n">
        <v>-1.4</v>
      </c>
      <c r="O71" s="20" t="n">
        <v>-2</v>
      </c>
      <c r="P71" s="0" t="n">
        <v>-2</v>
      </c>
      <c r="Q71" s="20" t="n">
        <v>-2</v>
      </c>
    </row>
    <row r="72" customFormat="false" ht="13.8" hidden="false" customHeight="false" outlineLevel="0" collapsed="false">
      <c r="D72" s="0" t="s">
        <v>78</v>
      </c>
      <c r="F72" s="0" t="n">
        <v>2E-006</v>
      </c>
      <c r="G72" s="20" t="n">
        <v>0.002</v>
      </c>
      <c r="H72" s="0" t="n">
        <v>4E-006</v>
      </c>
      <c r="I72" s="20" t="n">
        <v>0.002</v>
      </c>
      <c r="J72" s="0" t="n">
        <v>2E-005</v>
      </c>
      <c r="K72" s="20" t="n">
        <v>0.002</v>
      </c>
      <c r="L72" s="0" t="n">
        <v>9E-006</v>
      </c>
      <c r="M72" s="20" t="n">
        <v>0.002</v>
      </c>
      <c r="N72" s="0" t="n">
        <v>0.002</v>
      </c>
      <c r="O72" s="20" t="n">
        <v>0.002</v>
      </c>
      <c r="P72" s="0" t="n">
        <v>1.5E-005</v>
      </c>
      <c r="Q72" s="20" t="n">
        <v>0.002</v>
      </c>
    </row>
    <row r="73" customFormat="false" ht="13.8" hidden="false" customHeight="false" outlineLevel="0" collapsed="false">
      <c r="B73" s="0" t="s">
        <v>79</v>
      </c>
      <c r="D73" s="0" t="s">
        <v>80</v>
      </c>
      <c r="F73" s="0" t="n">
        <f aca="false">G73/2</f>
        <v>0.17075</v>
      </c>
      <c r="G73" s="20" t="n">
        <f aca="false">MIN(F58:F65)</f>
        <v>0.3415</v>
      </c>
      <c r="H73" s="0" t="n">
        <f aca="false">I73/5</f>
        <v>0.1091</v>
      </c>
      <c r="I73" s="20" t="n">
        <f aca="false">MIN(H58:H65)</f>
        <v>0.5455</v>
      </c>
      <c r="J73" s="0" t="n">
        <f aca="false">K73/2</f>
        <v>0.019</v>
      </c>
      <c r="K73" s="20" t="n">
        <f aca="false">MIN(J58:J65)</f>
        <v>0.038</v>
      </c>
      <c r="L73" s="0" t="n">
        <f aca="false">M73/3</f>
        <v>0.0428333333333333</v>
      </c>
      <c r="M73" s="20" t="n">
        <f aca="false">MIN(L58:L65)</f>
        <v>0.1285</v>
      </c>
      <c r="N73" s="0" t="n">
        <f aca="false">O73</f>
        <v>0</v>
      </c>
      <c r="O73" s="20" t="n">
        <f aca="false">MIN(N58:N65)</f>
        <v>0</v>
      </c>
      <c r="P73" s="0" t="n">
        <f aca="false">Q73</f>
        <v>0.4405</v>
      </c>
      <c r="Q73" s="20" t="n">
        <f aca="false">MIN(P58:P65)</f>
        <v>0.4405</v>
      </c>
    </row>
    <row r="74" customFormat="false" ht="13.8" hidden="false" customHeight="false" outlineLevel="0" collapsed="false">
      <c r="F74" s="19"/>
      <c r="G74" s="20"/>
      <c r="H74" s="19"/>
      <c r="I74" s="20"/>
      <c r="J74" s="19"/>
      <c r="K74" s="20"/>
      <c r="L74" s="19"/>
      <c r="M74" s="20"/>
      <c r="N74" s="19"/>
      <c r="O74" s="20"/>
      <c r="P74" s="19"/>
      <c r="Q74" s="20"/>
    </row>
    <row r="75" customFormat="false" ht="13.8" hidden="false" customHeight="false" outlineLevel="0" collapsed="false">
      <c r="F75" s="19"/>
      <c r="G75" s="20"/>
      <c r="H75" s="19"/>
      <c r="I75" s="20"/>
      <c r="J75" s="19"/>
      <c r="K75" s="20"/>
      <c r="L75" s="19"/>
      <c r="M75" s="20"/>
      <c r="N75" s="19"/>
      <c r="O75" s="20"/>
      <c r="P75" s="19"/>
      <c r="Q75" s="20"/>
    </row>
    <row r="76" customFormat="false" ht="13.8" hidden="false" customHeight="false" outlineLevel="0" collapsed="false">
      <c r="F76" s="19"/>
      <c r="G76" s="20"/>
      <c r="H76" s="19"/>
      <c r="I76" s="20"/>
      <c r="J76" s="19"/>
      <c r="K76" s="20"/>
      <c r="L76" s="19"/>
      <c r="M76" s="20"/>
      <c r="N76" s="19"/>
      <c r="O76" s="20"/>
      <c r="P76" s="19"/>
      <c r="Q76" s="20"/>
    </row>
    <row r="77" customFormat="false" ht="13.8" hidden="false" customHeight="false" outlineLevel="0" collapsed="false">
      <c r="F77" s="19"/>
      <c r="G77" s="25" t="s">
        <v>81</v>
      </c>
      <c r="H77" s="19"/>
      <c r="I77" s="25" t="s">
        <v>81</v>
      </c>
      <c r="J77" s="19"/>
      <c r="K77" s="25" t="s">
        <v>81</v>
      </c>
      <c r="L77" s="19"/>
      <c r="M77" s="25" t="s">
        <v>81</v>
      </c>
      <c r="N77" s="19"/>
      <c r="O77" s="25" t="s">
        <v>81</v>
      </c>
      <c r="P77" s="19"/>
      <c r="Q77" s="25" t="s">
        <v>81</v>
      </c>
    </row>
    <row r="78" customFormat="false" ht="13.8" hidden="false" customHeight="false" outlineLevel="0" collapsed="false">
      <c r="F78" s="19"/>
      <c r="G78" s="20" t="n">
        <f aca="false">(F58-G58)^2</f>
        <v>0.136530198986837</v>
      </c>
      <c r="H78" s="19"/>
      <c r="I78" s="20" t="n">
        <f aca="false">(H58-I58)^2</f>
        <v>0.0383023872777516</v>
      </c>
      <c r="J78" s="19"/>
      <c r="K78" s="20" t="n">
        <f aca="false">(J58-K58)^2</f>
        <v>0.169189523627935</v>
      </c>
      <c r="L78" s="19"/>
      <c r="M78" s="20" t="n">
        <f aca="false">(L58-M58)^2</f>
        <v>0.176710237194009</v>
      </c>
      <c r="N78" s="19"/>
      <c r="O78" s="20" t="n">
        <f aca="false">(N58-O58)^2</f>
        <v>0.0125963111106861</v>
      </c>
      <c r="P78" s="19"/>
      <c r="Q78" s="20" t="n">
        <f aca="false">(P58-Q58)^2</f>
        <v>0.0353429344734282</v>
      </c>
    </row>
    <row r="79" customFormat="false" ht="13.8" hidden="false" customHeight="false" outlineLevel="0" collapsed="false">
      <c r="F79" s="19"/>
      <c r="G79" s="20" t="n">
        <f aca="false">(F59-G59)^2</f>
        <v>0.0823683660301053</v>
      </c>
      <c r="H79" s="19"/>
      <c r="I79" s="20" t="n">
        <f aca="false">(H59-I59)^2</f>
        <v>0.00618868380804501</v>
      </c>
      <c r="J79" s="19"/>
      <c r="K79" s="20" t="n">
        <f aca="false">(J59-K59)^2</f>
        <v>0.201253802392741</v>
      </c>
      <c r="L79" s="19"/>
      <c r="M79" s="20" t="n">
        <f aca="false">(L59-M59)^2</f>
        <v>0.0592894355654836</v>
      </c>
      <c r="N79" s="19"/>
      <c r="O79" s="20" t="n">
        <f aca="false">(N59-O59)^2</f>
        <v>0.0169532781622015</v>
      </c>
      <c r="P79" s="19"/>
      <c r="Q79" s="20" t="n">
        <f aca="false">(P59-Q59)^2</f>
        <v>0.0172803275390315</v>
      </c>
    </row>
    <row r="80" customFormat="false" ht="13.8" hidden="false" customHeight="false" outlineLevel="0" collapsed="false">
      <c r="F80" s="19"/>
      <c r="G80" s="20" t="n">
        <f aca="false">(F60-G60)^2</f>
        <v>0.148596625586519</v>
      </c>
      <c r="H80" s="19"/>
      <c r="I80" s="20" t="n">
        <f aca="false">(H60-I60)^2</f>
        <v>0.0293776230488084</v>
      </c>
      <c r="J80" s="19"/>
      <c r="K80" s="20" t="n">
        <f aca="false">(J60-K60)^2</f>
        <v>0.0657721655149079</v>
      </c>
      <c r="L80" s="19"/>
      <c r="M80" s="20" t="n">
        <f aca="false">(L60-M60)^2</f>
        <v>0.149965616537631</v>
      </c>
      <c r="N80" s="19"/>
      <c r="O80" s="20" t="n">
        <f aca="false">(N60-O60)^2</f>
        <v>0.000477036932405822</v>
      </c>
      <c r="P80" s="19"/>
      <c r="Q80" s="20" t="n">
        <f aca="false">(P60-Q60)^2</f>
        <v>0.00727181635242401</v>
      </c>
    </row>
    <row r="81" customFormat="false" ht="13.8" hidden="false" customHeight="false" outlineLevel="0" collapsed="false">
      <c r="F81" s="19"/>
      <c r="G81" s="20" t="n">
        <f aca="false">(F61-G61)^2</f>
        <v>0.0439813456834251</v>
      </c>
      <c r="H81" s="19"/>
      <c r="I81" s="20" t="n">
        <f aca="false">(H61-I61)^2</f>
        <v>0.00575316592370517</v>
      </c>
      <c r="J81" s="19"/>
      <c r="K81" s="20" t="n">
        <f aca="false">(J61-K61)^2</f>
        <v>0.00721301153746984</v>
      </c>
      <c r="L81" s="19"/>
      <c r="M81" s="20" t="n">
        <f aca="false">(L61-M61)^2</f>
        <v>0.110371716628406</v>
      </c>
      <c r="N81" s="19"/>
      <c r="O81" s="20" t="n">
        <f aca="false">(N61-O61)^2</f>
        <v>0.00035540550430703</v>
      </c>
      <c r="P81" s="19"/>
      <c r="Q81" s="20" t="n">
        <f aca="false">(P61-Q61)^2</f>
        <v>0.0054757700575855</v>
      </c>
    </row>
    <row r="82" customFormat="false" ht="13.8" hidden="false" customHeight="false" outlineLevel="0" collapsed="false">
      <c r="F82" s="19"/>
      <c r="G82" s="20" t="n">
        <f aca="false">(F62-G62)^2</f>
        <v>0.258559922252574</v>
      </c>
      <c r="H82" s="19"/>
      <c r="I82" s="20" t="n">
        <f aca="false">(H62-I62)^2</f>
        <v>0.00314211654515268</v>
      </c>
      <c r="J82" s="19"/>
      <c r="K82" s="20" t="n">
        <f aca="false">(J62-K62)^2</f>
        <v>0.0767469617151484</v>
      </c>
      <c r="L82" s="19"/>
      <c r="M82" s="20" t="n">
        <f aca="false">(L62-M62)^2</f>
        <v>0.115341938721018</v>
      </c>
      <c r="N82" s="19"/>
      <c r="O82" s="20" t="n">
        <f aca="false">(N62-O62)^2</f>
        <v>2.26291844460595E-005</v>
      </c>
      <c r="P82" s="19"/>
      <c r="Q82" s="20" t="n">
        <f aca="false">(P62-Q62)^2</f>
        <v>0.222646599138194</v>
      </c>
    </row>
    <row r="83" customFormat="false" ht="13.8" hidden="false" customHeight="false" outlineLevel="0" collapsed="false">
      <c r="F83" s="19"/>
      <c r="G83" s="20" t="n">
        <f aca="false">(F63-G63)^2</f>
        <v>0.00482600333117638</v>
      </c>
      <c r="H83" s="19"/>
      <c r="I83" s="20" t="n">
        <f aca="false">(H63-I63)^2</f>
        <v>0.0824855336874937</v>
      </c>
      <c r="J83" s="19"/>
      <c r="K83" s="20" t="n">
        <f aca="false">(J63-K63)^2</f>
        <v>0.00073421477299317</v>
      </c>
      <c r="L83" s="19"/>
      <c r="M83" s="20" t="n">
        <f aca="false">(L63-M63)^2</f>
        <v>0.0446625402937532</v>
      </c>
      <c r="N83" s="19"/>
      <c r="O83" s="20" t="n">
        <f aca="false">(N63-O63)^2</f>
        <v>4.69789879752898E-007</v>
      </c>
      <c r="P83" s="19"/>
      <c r="Q83" s="20" t="n">
        <f aca="false">(P63-Q63)^2</f>
        <v>0.00519412134080008</v>
      </c>
    </row>
    <row r="84" customFormat="false" ht="13.8" hidden="false" customHeight="false" outlineLevel="0" collapsed="false">
      <c r="F84" s="19"/>
      <c r="G84" s="20" t="n">
        <f aca="false">(F64-G64)^2</f>
        <v>0.0165019793772378</v>
      </c>
      <c r="H84" s="19"/>
      <c r="I84" s="20" t="n">
        <f aca="false">(H64-I64)^2</f>
        <v>1.0062730346977</v>
      </c>
      <c r="J84" s="19"/>
      <c r="K84" s="20" t="n">
        <f aca="false">(J64-K64)^2</f>
        <v>0.0026178262604513</v>
      </c>
      <c r="L84" s="19"/>
      <c r="M84" s="20" t="n">
        <f aca="false">(L64-M64)^2</f>
        <v>0.00610903149807187</v>
      </c>
      <c r="N84" s="19"/>
      <c r="O84" s="20" t="n">
        <f aca="false">(N64-O64)^2</f>
        <v>9.69544369683883E-009</v>
      </c>
      <c r="P84" s="19"/>
      <c r="Q84" s="20" t="n">
        <f aca="false">(P64-Q64)^2</f>
        <v>0.00105652861326448</v>
      </c>
    </row>
    <row r="85" customFormat="false" ht="13.8" hidden="false" customHeight="false" outlineLevel="0" collapsed="false">
      <c r="F85" s="26"/>
      <c r="G85" s="27" t="n">
        <f aca="false">(F65-G65)^2</f>
        <v>0.000562648924132095</v>
      </c>
      <c r="H85" s="26"/>
      <c r="I85" s="27" t="n">
        <f aca="false">(H65-I65)^2</f>
        <v>0.0667660689912589</v>
      </c>
      <c r="J85" s="26"/>
      <c r="K85" s="27" t="n">
        <f aca="false">(J65-K65)^2</f>
        <v>7.59506372359521E-005</v>
      </c>
      <c r="L85" s="26"/>
      <c r="M85" s="27" t="n">
        <f aca="false">(L65-M65)^2</f>
        <v>0.000871368487391761</v>
      </c>
      <c r="N85" s="26"/>
      <c r="O85" s="27" t="n">
        <f aca="false">(N65-O65)^2</f>
        <v>1.99922540256045E-010</v>
      </c>
      <c r="P85" s="26"/>
      <c r="Q85" s="27" t="n">
        <f aca="false">(P65-Q65)^2</f>
        <v>0</v>
      </c>
    </row>
    <row r="86" customFormat="false" ht="13.8" hidden="false" customHeight="false" outlineLevel="0" collapsed="false">
      <c r="G86" s="28" t="n">
        <f aca="false">SUM(G78:G85)</f>
        <v>0.691927090172006</v>
      </c>
      <c r="I86" s="28" t="n">
        <f aca="false">SUM(I78:I85)</f>
        <v>1.23828861397991</v>
      </c>
      <c r="K86" s="28" t="n">
        <f aca="false">SUM(K78:K85)</f>
        <v>0.523603456458883</v>
      </c>
      <c r="M86" s="28" t="n">
        <f aca="false">SUM(M78:M85)</f>
        <v>0.663321884925765</v>
      </c>
      <c r="O86" s="28" t="n">
        <f aca="false">SUM(O78:O85)</f>
        <v>0.0304051405792925</v>
      </c>
      <c r="Q86" s="28" t="n">
        <f aca="false">SUM(Q78:Q85)</f>
        <v>0.294268097514728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S112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R57" activeCellId="1" sqref="T66 R57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8.23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8.86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9.3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83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1.79</v>
      </c>
      <c r="G33" s="0" t="n">
        <v>1.798</v>
      </c>
      <c r="H33" s="0" t="n">
        <v>1.868</v>
      </c>
      <c r="I33" s="0" t="n">
        <v>1.821</v>
      </c>
      <c r="J33" s="0" t="n">
        <v>1.955</v>
      </c>
      <c r="K33" s="0" t="n">
        <v>1.953</v>
      </c>
      <c r="L33" s="0" t="n">
        <v>1.623</v>
      </c>
      <c r="M33" s="0" t="n">
        <v>1.792</v>
      </c>
      <c r="N33" s="0" t="n">
        <v>2.628</v>
      </c>
      <c r="O33" s="0" t="n">
        <v>2.099</v>
      </c>
      <c r="P33" s="0" t="n">
        <v>1.723</v>
      </c>
      <c r="Q33" s="0" t="n">
        <v>1.623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1.571</v>
      </c>
      <c r="G34" s="0" t="n">
        <v>2.073</v>
      </c>
      <c r="H34" s="0" t="n">
        <v>1.766</v>
      </c>
      <c r="I34" s="0" t="n">
        <v>1.671</v>
      </c>
      <c r="J34" s="0" t="n">
        <v>1.571</v>
      </c>
      <c r="K34" s="0" t="n">
        <v>2.138</v>
      </c>
      <c r="L34" s="0" t="n">
        <v>1.806</v>
      </c>
      <c r="M34" s="0" t="n">
        <v>1.489</v>
      </c>
      <c r="N34" s="0" t="n">
        <v>0.888</v>
      </c>
      <c r="O34" s="0" t="n">
        <v>0.918</v>
      </c>
      <c r="P34" s="0" t="n">
        <v>1.457</v>
      </c>
      <c r="Q34" s="0" t="n">
        <v>1.406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2.699</v>
      </c>
      <c r="G35" s="0" t="n">
        <v>2.135</v>
      </c>
      <c r="H35" s="0" t="n">
        <v>2.578</v>
      </c>
      <c r="I35" s="0" t="n">
        <v>2.577</v>
      </c>
      <c r="J35" s="0" t="n">
        <v>2.607</v>
      </c>
      <c r="K35" s="0" t="n">
        <v>2.201</v>
      </c>
      <c r="L35" s="0" t="n">
        <v>2.14</v>
      </c>
      <c r="M35" s="0" t="n">
        <v>2.745</v>
      </c>
      <c r="N35" s="0" t="n">
        <v>0.53</v>
      </c>
      <c r="O35" s="0" t="n">
        <v>0.467</v>
      </c>
      <c r="P35" s="0" t="n">
        <v>2.512</v>
      </c>
      <c r="Q35" s="0" t="n">
        <v>2.157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2.078</v>
      </c>
      <c r="G36" s="0" t="n">
        <v>1.946</v>
      </c>
      <c r="H36" s="0" t="n">
        <v>1.912</v>
      </c>
      <c r="I36" s="0" t="n">
        <v>1.913</v>
      </c>
      <c r="J36" s="0" t="n">
        <v>2.362</v>
      </c>
      <c r="K36" s="0" t="n">
        <v>2.819</v>
      </c>
      <c r="L36" s="0" t="n">
        <v>1.858</v>
      </c>
      <c r="M36" s="0" t="n">
        <v>2.296</v>
      </c>
      <c r="N36" s="0" t="n">
        <v>0.176</v>
      </c>
      <c r="O36" s="0" t="n">
        <v>0.155</v>
      </c>
      <c r="P36" s="0" t="n">
        <v>1.72</v>
      </c>
      <c r="Q36" s="0" t="n">
        <v>1.97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2.686</v>
      </c>
      <c r="G37" s="0" t="n">
        <v>2.601</v>
      </c>
      <c r="H37" s="0" t="n">
        <v>2.12</v>
      </c>
      <c r="I37" s="0" t="n">
        <v>1.963</v>
      </c>
      <c r="J37" s="0" t="n">
        <v>2.149</v>
      </c>
      <c r="K37" s="0" t="n">
        <v>1.735</v>
      </c>
      <c r="L37" s="0" t="n">
        <v>2.072</v>
      </c>
      <c r="M37" s="0" t="n">
        <v>2.666</v>
      </c>
      <c r="N37" s="0" t="n">
        <v>0.144</v>
      </c>
      <c r="O37" s="0" t="n">
        <v>0.126</v>
      </c>
      <c r="P37" s="0" t="n">
        <v>2.358</v>
      </c>
      <c r="Q37" s="0" t="n">
        <v>1.325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1.48</v>
      </c>
      <c r="G38" s="0" t="n">
        <v>1.612</v>
      </c>
      <c r="H38" s="0" t="n">
        <v>2.774</v>
      </c>
      <c r="I38" s="0" t="n">
        <v>2.178</v>
      </c>
      <c r="J38" s="0" t="n">
        <v>0.793</v>
      </c>
      <c r="K38" s="0" t="n">
        <v>0.682</v>
      </c>
      <c r="L38" s="0" t="n">
        <v>1.042</v>
      </c>
      <c r="M38" s="0" t="n">
        <v>1.76</v>
      </c>
      <c r="N38" s="0" t="n">
        <v>0.124</v>
      </c>
      <c r="O38" s="0" t="n">
        <v>0.118</v>
      </c>
      <c r="P38" s="0" t="n">
        <v>1.614</v>
      </c>
      <c r="Q38" s="0" t="n">
        <v>0.536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0.712</v>
      </c>
      <c r="G39" s="0" t="n">
        <v>0.739</v>
      </c>
      <c r="H39" s="0" t="n">
        <v>1.266</v>
      </c>
      <c r="I39" s="0" t="n">
        <v>1.182</v>
      </c>
      <c r="J39" s="0" t="n">
        <v>0.362</v>
      </c>
      <c r="K39" s="0" t="n">
        <v>0.278</v>
      </c>
      <c r="L39" s="0" t="n">
        <v>0.48</v>
      </c>
      <c r="M39" s="0" t="n">
        <v>0.718</v>
      </c>
      <c r="N39" s="0" t="n">
        <v>0.146</v>
      </c>
      <c r="O39" s="0" t="n">
        <v>0.108</v>
      </c>
      <c r="P39" s="0" t="n">
        <v>0.695</v>
      </c>
      <c r="Q39" s="0" t="n">
        <v>0.26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0.257</v>
      </c>
      <c r="G40" s="0" t="n">
        <v>0.306</v>
      </c>
      <c r="H40" s="0" t="n">
        <v>0.556</v>
      </c>
      <c r="I40" s="0" t="n">
        <v>0.353</v>
      </c>
      <c r="J40" s="0" t="n">
        <v>0.209</v>
      </c>
      <c r="K40" s="0" t="n">
        <v>0.219</v>
      </c>
      <c r="L40" s="0" t="n">
        <v>0.194</v>
      </c>
      <c r="M40" s="0" t="n">
        <v>0.295</v>
      </c>
      <c r="N40" s="0" t="n">
        <v>0.103</v>
      </c>
      <c r="O40" s="0" t="n">
        <v>0.111</v>
      </c>
      <c r="P40" s="0" t="n">
        <v>0.149</v>
      </c>
      <c r="Q40" s="0" t="n">
        <v>0.158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1" customFormat="true" ht="13.8" hidden="false" customHeight="false" outlineLevel="0" collapsed="false">
      <c r="A44" s="0"/>
      <c r="F44" s="1" t="n">
        <v>1</v>
      </c>
      <c r="G44" s="1" t="n">
        <v>2</v>
      </c>
      <c r="H44" s="1" t="n">
        <v>3</v>
      </c>
      <c r="I44" s="1" t="n">
        <v>4</v>
      </c>
      <c r="J44" s="1" t="n">
        <v>5</v>
      </c>
      <c r="K44" s="1" t="n">
        <v>6</v>
      </c>
      <c r="L44" s="1" t="n">
        <v>7</v>
      </c>
      <c r="M44" s="1" t="n">
        <v>8</v>
      </c>
      <c r="N44" s="1" t="n">
        <v>9</v>
      </c>
      <c r="O44" s="1" t="n">
        <v>10</v>
      </c>
      <c r="P44" s="1" t="n">
        <v>11</v>
      </c>
      <c r="Q44" s="1" t="n">
        <v>12</v>
      </c>
    </row>
    <row r="45" s="2" customFormat="true" ht="15" hidden="false" customHeight="false" outlineLevel="0" collapsed="false">
      <c r="A45" s="0" t="s">
        <v>43</v>
      </c>
      <c r="B45" s="2" t="s">
        <v>44</v>
      </c>
      <c r="C45" s="2" t="s">
        <v>45</v>
      </c>
      <c r="D45" s="2" t="s">
        <v>46</v>
      </c>
      <c r="E45" s="2" t="s">
        <v>47</v>
      </c>
      <c r="F45" s="3" t="s">
        <v>48</v>
      </c>
      <c r="G45" s="3" t="s">
        <v>48</v>
      </c>
      <c r="H45" s="4" t="s">
        <v>49</v>
      </c>
      <c r="I45" s="3" t="s">
        <v>49</v>
      </c>
      <c r="J45" s="5" t="s">
        <v>50</v>
      </c>
      <c r="K45" s="5" t="s">
        <v>50</v>
      </c>
      <c r="L45" s="5" t="s">
        <v>51</v>
      </c>
      <c r="M45" s="5" t="s">
        <v>51</v>
      </c>
      <c r="N45" s="5" t="s">
        <v>52</v>
      </c>
      <c r="O45" s="5" t="s">
        <v>52</v>
      </c>
      <c r="P45" s="5" t="s">
        <v>53</v>
      </c>
      <c r="Q45" s="3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6" t="n">
        <f aca="false">D46</f>
        <v>100</v>
      </c>
      <c r="D46" s="6" t="n">
        <v>100</v>
      </c>
      <c r="E46" s="7" t="n">
        <f aca="false">1/D46</f>
        <v>0.01</v>
      </c>
      <c r="F46" s="0" t="n">
        <f aca="false">F33-$F$55</f>
        <v>1.6365</v>
      </c>
      <c r="G46" s="0" t="n">
        <f aca="false">G33-$F$55</f>
        <v>1.6445</v>
      </c>
      <c r="H46" s="0" t="n">
        <f aca="false">H33-$F$55</f>
        <v>1.7145</v>
      </c>
      <c r="I46" s="0" t="n">
        <f aca="false">I33-$F$55</f>
        <v>1.6675</v>
      </c>
      <c r="J46" s="0" t="n">
        <f aca="false">J33-$F$55</f>
        <v>1.8015</v>
      </c>
      <c r="K46" s="0" t="n">
        <f aca="false">K33-$F$55</f>
        <v>1.7995</v>
      </c>
      <c r="L46" s="0" t="n">
        <f aca="false">L33-$F$55</f>
        <v>1.4695</v>
      </c>
      <c r="M46" s="0" t="n">
        <f aca="false">M33-$F$55</f>
        <v>1.6385</v>
      </c>
      <c r="N46" s="0" t="n">
        <f aca="false">N33-$F$55</f>
        <v>2.4745</v>
      </c>
      <c r="O46" s="0" t="n">
        <f aca="false">O33-$F$55</f>
        <v>1.9455</v>
      </c>
      <c r="P46" s="0" t="n">
        <f aca="false">P33-$F$55</f>
        <v>1.5695</v>
      </c>
      <c r="Q46" s="0" t="n">
        <f aca="false">Q33-$F$55</f>
        <v>1.4695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6" t="n">
        <f aca="false">D47</f>
        <v>400</v>
      </c>
      <c r="D47" s="6" t="n">
        <f aca="false">(1/B47)*D46</f>
        <v>400</v>
      </c>
      <c r="E47" s="7" t="n">
        <f aca="false">1/D47</f>
        <v>0.0025</v>
      </c>
      <c r="F47" s="0" t="n">
        <f aca="false">F34-$F$55</f>
        <v>1.4175</v>
      </c>
      <c r="G47" s="0" t="n">
        <f aca="false">G34-$F$55</f>
        <v>1.9195</v>
      </c>
      <c r="H47" s="0" t="n">
        <f aca="false">H34-$F$55</f>
        <v>1.6125</v>
      </c>
      <c r="I47" s="0" t="n">
        <f aca="false">I34-$F$55</f>
        <v>1.5175</v>
      </c>
      <c r="J47" s="0" t="n">
        <f aca="false">J34-$F$55</f>
        <v>1.4175</v>
      </c>
      <c r="K47" s="0" t="n">
        <f aca="false">K34-$F$55</f>
        <v>1.9845</v>
      </c>
      <c r="L47" s="0" t="n">
        <f aca="false">L34-$F$55</f>
        <v>1.6525</v>
      </c>
      <c r="M47" s="0" t="n">
        <f aca="false">M34-$F$55</f>
        <v>1.3355</v>
      </c>
      <c r="N47" s="0" t="n">
        <f aca="false">N34-$F$55</f>
        <v>0.7345</v>
      </c>
      <c r="O47" s="0" t="n">
        <f aca="false">O34-$F$55</f>
        <v>0.7645</v>
      </c>
      <c r="P47" s="0" t="n">
        <f aca="false">P34-$F$55</f>
        <v>1.3035</v>
      </c>
      <c r="Q47" s="0" t="n">
        <f aca="false">Q34-$F$55</f>
        <v>1.2525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6" t="n">
        <f aca="false">D48</f>
        <v>1600</v>
      </c>
      <c r="D48" s="6" t="n">
        <f aca="false">(1/B48)*D47</f>
        <v>1600</v>
      </c>
      <c r="E48" s="7" t="n">
        <f aca="false">1/D48</f>
        <v>0.000625</v>
      </c>
      <c r="F48" s="0" t="n">
        <f aca="false">F35-$F$55</f>
        <v>2.5455</v>
      </c>
      <c r="G48" s="0" t="n">
        <f aca="false">G35-$F$55</f>
        <v>1.9815</v>
      </c>
      <c r="H48" s="0" t="n">
        <f aca="false">H35-$F$55</f>
        <v>2.4245</v>
      </c>
      <c r="I48" s="0" t="n">
        <f aca="false">I35-$F$55</f>
        <v>2.4235</v>
      </c>
      <c r="J48" s="0" t="n">
        <f aca="false">J35-$F$55</f>
        <v>2.4535</v>
      </c>
      <c r="K48" s="0" t="n">
        <f aca="false">K35-$F$55</f>
        <v>2.0475</v>
      </c>
      <c r="L48" s="0" t="n">
        <f aca="false">L35-$F$55</f>
        <v>1.9865</v>
      </c>
      <c r="M48" s="0" t="n">
        <f aca="false">M35-$F$55</f>
        <v>2.5915</v>
      </c>
      <c r="N48" s="0" t="n">
        <f aca="false">N35-$F$55</f>
        <v>0.3765</v>
      </c>
      <c r="O48" s="0" t="n">
        <f aca="false">O35-$F$55</f>
        <v>0.3135</v>
      </c>
      <c r="P48" s="0" t="n">
        <f aca="false">P35-$F$55</f>
        <v>2.3585</v>
      </c>
      <c r="Q48" s="0" t="n">
        <f aca="false">Q35-$F$55</f>
        <v>2.0035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6" t="n">
        <f aca="false">D49</f>
        <v>6400</v>
      </c>
      <c r="D49" s="6" t="n">
        <f aca="false">(1/B49)*D48</f>
        <v>6400</v>
      </c>
      <c r="E49" s="7" t="n">
        <f aca="false">1/D49</f>
        <v>0.00015625</v>
      </c>
      <c r="F49" s="0" t="n">
        <f aca="false">F36-$F$55</f>
        <v>1.9245</v>
      </c>
      <c r="G49" s="0" t="n">
        <f aca="false">G36-$F$55</f>
        <v>1.7925</v>
      </c>
      <c r="H49" s="0" t="n">
        <f aca="false">H36-$F$55</f>
        <v>1.7585</v>
      </c>
      <c r="I49" s="0" t="n">
        <f aca="false">I36-$F$55</f>
        <v>1.7595</v>
      </c>
      <c r="J49" s="0" t="n">
        <f aca="false">J36-$F$55</f>
        <v>2.2085</v>
      </c>
      <c r="K49" s="0" t="n">
        <f aca="false">K36-$F$55</f>
        <v>2.6655</v>
      </c>
      <c r="L49" s="0" t="n">
        <f aca="false">L36-$F$55</f>
        <v>1.7045</v>
      </c>
      <c r="M49" s="0" t="n">
        <f aca="false">M36-$F$55</f>
        <v>2.1425</v>
      </c>
      <c r="N49" s="0" t="n">
        <f aca="false">IF(N36-$F$55&gt;0,N36-$F$55,0)</f>
        <v>0.0225</v>
      </c>
      <c r="O49" s="0" t="n">
        <f aca="false">IF(O36-$F$55&gt;0,O36-$F$55,0)</f>
        <v>0.0015</v>
      </c>
      <c r="P49" s="0" t="n">
        <f aca="false">P36-$F$55</f>
        <v>1.5665</v>
      </c>
      <c r="Q49" s="0" t="n">
        <f aca="false">Q36-$F$55</f>
        <v>1.8165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6" t="n">
        <f aca="false">D50</f>
        <v>25600</v>
      </c>
      <c r="D50" s="6" t="n">
        <f aca="false">(1/B50)*D49</f>
        <v>25600</v>
      </c>
      <c r="E50" s="7" t="n">
        <f aca="false">1/D50</f>
        <v>3.90625E-005</v>
      </c>
      <c r="F50" s="0" t="n">
        <f aca="false">F37-$F$55</f>
        <v>2.5325</v>
      </c>
      <c r="G50" s="0" t="n">
        <f aca="false">G37-$F$55</f>
        <v>2.4475</v>
      </c>
      <c r="H50" s="0" t="n">
        <f aca="false">H37-$F$55</f>
        <v>1.9665</v>
      </c>
      <c r="I50" s="0" t="n">
        <f aca="false">I37-$F$55</f>
        <v>1.8095</v>
      </c>
      <c r="J50" s="0" t="n">
        <f aca="false">J37-$F$55</f>
        <v>1.9955</v>
      </c>
      <c r="K50" s="0" t="n">
        <f aca="false">K37-$F$55</f>
        <v>1.5815</v>
      </c>
      <c r="L50" s="0" t="n">
        <f aca="false">L37-$F$55</f>
        <v>1.9185</v>
      </c>
      <c r="M50" s="0" t="n">
        <f aca="false">M37-$F$55</f>
        <v>2.5125</v>
      </c>
      <c r="N50" s="0" t="n">
        <f aca="false">IF(N37-$F$55&gt;0,N37-$F$55,0)</f>
        <v>0</v>
      </c>
      <c r="O50" s="0" t="n">
        <f aca="false">IF(O37-$F$55&gt;0,O37-$F$55,0)</f>
        <v>0</v>
      </c>
      <c r="P50" s="0" t="n">
        <f aca="false">P37-$F$55</f>
        <v>2.2045</v>
      </c>
      <c r="Q50" s="0" t="n">
        <f aca="false">Q37-$F$55</f>
        <v>1.1715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6" t="n">
        <f aca="false">D51</f>
        <v>102400</v>
      </c>
      <c r="D51" s="6" t="n">
        <f aca="false">(1/B51)*D50</f>
        <v>102400</v>
      </c>
      <c r="E51" s="7" t="n">
        <f aca="false">1/D51</f>
        <v>9.765625E-006</v>
      </c>
      <c r="F51" s="0" t="n">
        <f aca="false">F38-$F$55</f>
        <v>1.3265</v>
      </c>
      <c r="G51" s="0" t="n">
        <f aca="false">G38-$F$55</f>
        <v>1.4585</v>
      </c>
      <c r="H51" s="0" t="n">
        <f aca="false">H38-$F$55</f>
        <v>2.6205</v>
      </c>
      <c r="I51" s="0" t="n">
        <f aca="false">I38-$F$55</f>
        <v>2.0245</v>
      </c>
      <c r="J51" s="0" t="n">
        <f aca="false">J38-$F$55</f>
        <v>0.6395</v>
      </c>
      <c r="K51" s="0" t="n">
        <f aca="false">K38-$F$55</f>
        <v>0.5285</v>
      </c>
      <c r="L51" s="0" t="n">
        <f aca="false">L38-$F$55</f>
        <v>0.8885</v>
      </c>
      <c r="M51" s="0" t="n">
        <f aca="false">M38-$F$55</f>
        <v>1.6065</v>
      </c>
      <c r="N51" s="0" t="n">
        <f aca="false">IF(N38-$F$55&gt;0,N38-$F$55,0)</f>
        <v>0</v>
      </c>
      <c r="O51" s="0" t="n">
        <f aca="false">IF(O38-$F$55&gt;0,O38-$F$55,0)</f>
        <v>0</v>
      </c>
      <c r="P51" s="0" t="n">
        <f aca="false">P38-$F$55</f>
        <v>1.4605</v>
      </c>
      <c r="Q51" s="0" t="n">
        <f aca="false">Q38-$F$55</f>
        <v>0.3825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6" t="n">
        <f aca="false">D52</f>
        <v>409600</v>
      </c>
      <c r="D52" s="6" t="n">
        <f aca="false">(1/B52)*D51</f>
        <v>409600</v>
      </c>
      <c r="E52" s="7" t="n">
        <f aca="false">1/D52</f>
        <v>2.44140625E-006</v>
      </c>
      <c r="F52" s="0" t="n">
        <f aca="false">F39-$F$55</f>
        <v>0.5585</v>
      </c>
      <c r="G52" s="0" t="n">
        <f aca="false">G39-$F$55</f>
        <v>0.5855</v>
      </c>
      <c r="H52" s="0" t="n">
        <f aca="false">H39-$F$55</f>
        <v>1.1125</v>
      </c>
      <c r="I52" s="0" t="n">
        <f aca="false">I39-$F$55</f>
        <v>1.0285</v>
      </c>
      <c r="J52" s="0" t="n">
        <f aca="false">J39-$F$55</f>
        <v>0.2085</v>
      </c>
      <c r="K52" s="0" t="n">
        <f aca="false">K39-$F$55</f>
        <v>0.1245</v>
      </c>
      <c r="L52" s="0" t="n">
        <f aca="false">L39-$F$55</f>
        <v>0.3265</v>
      </c>
      <c r="M52" s="0" t="n">
        <f aca="false">M39-$F$55</f>
        <v>0.5645</v>
      </c>
      <c r="N52" s="0" t="n">
        <f aca="false">IF(N39-$F$55&gt;0,N39-$F$55,0)</f>
        <v>0</v>
      </c>
      <c r="O52" s="0" t="n">
        <f aca="false">IF(O39-$F$55&gt;0,O39-$F$55,0)</f>
        <v>0</v>
      </c>
      <c r="P52" s="0" t="n">
        <f aca="false">IF(P39-$F$55&gt;0,P39-$F$55,0)</f>
        <v>0.5415</v>
      </c>
      <c r="Q52" s="0" t="n">
        <f aca="false">Q39-$F$55</f>
        <v>0.1065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6" t="n">
        <f aca="false">D53</f>
        <v>1638400</v>
      </c>
      <c r="D53" s="6" t="n">
        <f aca="false">(1/B53)*D52</f>
        <v>1638400</v>
      </c>
      <c r="E53" s="7" t="n">
        <f aca="false">1/D53</f>
        <v>6.103515625E-007</v>
      </c>
      <c r="F53" s="0" t="n">
        <f aca="false">F40-$F$55</f>
        <v>0.1035</v>
      </c>
      <c r="G53" s="0" t="n">
        <f aca="false">G40-$F$55</f>
        <v>0.1525</v>
      </c>
      <c r="H53" s="0" t="n">
        <f aca="false">H40-$F$55</f>
        <v>0.4025</v>
      </c>
      <c r="I53" s="0" t="n">
        <f aca="false">I40-$F$55</f>
        <v>0.1995</v>
      </c>
      <c r="J53" s="0" t="n">
        <f aca="false">J40-$F$55</f>
        <v>0.0555</v>
      </c>
      <c r="K53" s="0" t="n">
        <f aca="false">K40-$F$55</f>
        <v>0.0655</v>
      </c>
      <c r="L53" s="0" t="n">
        <f aca="false">L40-$F$55</f>
        <v>0.0405</v>
      </c>
      <c r="M53" s="0" t="n">
        <f aca="false">M40-$F$55</f>
        <v>0.1415</v>
      </c>
      <c r="N53" s="0" t="n">
        <f aca="false">IF(N40-$F$55&gt;0,N40-$F$55,0)</f>
        <v>0</v>
      </c>
      <c r="O53" s="0" t="n">
        <f aca="false">IF(O40-$F$55&gt;0,O40-$F$55,0)</f>
        <v>0</v>
      </c>
      <c r="P53" s="8"/>
      <c r="Q53" s="9"/>
    </row>
    <row r="55" customFormat="false" ht="13.8" hidden="false" customHeight="false" outlineLevel="0" collapsed="false">
      <c r="C55" s="0" t="n">
        <f aca="false">(1/B51*3.1)*D50</f>
        <v>317440</v>
      </c>
      <c r="D55" s="10" t="n">
        <f aca="false">(1/B52*2.8)*D51</f>
        <v>1146880</v>
      </c>
      <c r="E55" s="10"/>
      <c r="F55" s="11" t="n">
        <f aca="false">AVERAGE(P40:Q40)</f>
        <v>0.1535</v>
      </c>
      <c r="G55" s="12" t="s">
        <v>54</v>
      </c>
      <c r="H55" s="13"/>
      <c r="I55" s="13"/>
      <c r="J55" s="13"/>
      <c r="K55" s="13"/>
      <c r="L55" s="13"/>
      <c r="M55" s="14"/>
      <c r="N55" s="15"/>
      <c r="O55" s="10"/>
      <c r="P55" s="10"/>
      <c r="Q55" s="13"/>
      <c r="R55" s="13"/>
    </row>
    <row r="56" customFormat="false" ht="13.8" hidden="false" customHeight="false" outlineLevel="0" collapsed="false">
      <c r="D56" s="0" t="n">
        <f aca="false">(1/B52*1.8)*D51</f>
        <v>737280</v>
      </c>
    </row>
    <row r="57" s="16" customFormat="true" ht="35.05" hidden="false" customHeight="false" outlineLevel="0" collapsed="false">
      <c r="A57" s="0"/>
      <c r="B57" s="0"/>
      <c r="C57" s="0"/>
      <c r="F57" s="17" t="s">
        <v>55</v>
      </c>
      <c r="G57" s="18" t="s">
        <v>56</v>
      </c>
      <c r="H57" s="17" t="s">
        <v>57</v>
      </c>
      <c r="I57" s="18" t="s">
        <v>58</v>
      </c>
      <c r="J57" s="17" t="s">
        <v>59</v>
      </c>
      <c r="K57" s="18" t="s">
        <v>60</v>
      </c>
      <c r="L57" s="17" t="s">
        <v>61</v>
      </c>
      <c r="M57" s="18" t="s">
        <v>62</v>
      </c>
      <c r="N57" s="17" t="s">
        <v>84</v>
      </c>
      <c r="O57" s="18" t="s">
        <v>85</v>
      </c>
      <c r="P57" s="17" t="s">
        <v>65</v>
      </c>
      <c r="Q57" s="18" t="s">
        <v>66</v>
      </c>
      <c r="R57" s="16" t="s">
        <v>67</v>
      </c>
      <c r="S57" s="16" t="s">
        <v>68</v>
      </c>
    </row>
    <row r="58" customFormat="false" ht="13.8" hidden="false" customHeight="false" outlineLevel="0" collapsed="false">
      <c r="F58" s="19" t="n">
        <f aca="false">AVERAGE(F46:G46)</f>
        <v>1.6405</v>
      </c>
      <c r="G58" s="20" t="n">
        <f aca="false">((F$70-F$73)/(1+($E46/F$72)^F$71))+F$73</f>
        <v>2.48803005595524</v>
      </c>
      <c r="H58" s="19" t="n">
        <f aca="false">AVERAGE(H46:I46)</f>
        <v>1.691</v>
      </c>
      <c r="I58" s="20" t="n">
        <f aca="false">((H$70-H$73)/(1+($E46/H$72)^H$71))+H$73</f>
        <v>2.19999665507438</v>
      </c>
      <c r="J58" s="19" t="n">
        <f aca="false">AVERAGE(J46:K46)</f>
        <v>1.8005</v>
      </c>
      <c r="K58" s="20" t="n">
        <f aca="false">((J$70-J$73)/(1+($E46/J$72)^J$71))+J$73</f>
        <v>2.43678385118799</v>
      </c>
      <c r="L58" s="19" t="n">
        <f aca="false">AVERAGE(L46:M46)</f>
        <v>1.554</v>
      </c>
      <c r="M58" s="20" t="n">
        <f aca="false">((L$70-L$73)/(1+($E46/L$72)^L$71))+L$73</f>
        <v>1.99967756714869</v>
      </c>
      <c r="N58" s="19" t="n">
        <f aca="false">AVERAGE(N46:O46)</f>
        <v>2.21</v>
      </c>
      <c r="O58" s="20" t="n">
        <f aca="false">((N$70-N$73)/(1+($E46/N$72)^N$71))+N$73</f>
        <v>1.17640552696671</v>
      </c>
      <c r="P58" s="19" t="n">
        <f aca="false">AVERAGE(P46:Q46)</f>
        <v>1.5195</v>
      </c>
      <c r="Q58" s="20" t="n">
        <f aca="false">((P$70-P$73)/(1+($E46/P$72)^P$71))+P$73</f>
        <v>1.59999872400128</v>
      </c>
      <c r="R58" s="0" t="n">
        <f aca="false">_xlfn.STDEV.S(N46:O46)</f>
        <v>0.374059487247684</v>
      </c>
      <c r="S58" s="0" t="n">
        <f aca="false">3*R58</f>
        <v>1.12217846174305</v>
      </c>
    </row>
    <row r="59" customFormat="false" ht="13.8" hidden="false" customHeight="false" outlineLevel="0" collapsed="false">
      <c r="F59" s="19" t="n">
        <f aca="false">AVERAGE(F47:G47)</f>
        <v>1.6685</v>
      </c>
      <c r="G59" s="20" t="n">
        <f aca="false">((F$70-F$73)/(1+($E47/F$72)^F$71))+F$73</f>
        <v>2.48213907496013</v>
      </c>
      <c r="H59" s="19" t="n">
        <f aca="false">AVERAGE(H47:I47)</f>
        <v>1.565</v>
      </c>
      <c r="I59" s="20" t="n">
        <f aca="false">((H$70-H$73)/(1+($E47/H$72)^H$71))+H$73</f>
        <v>2.19996469131793</v>
      </c>
      <c r="J59" s="19" t="n">
        <f aca="false">AVERAGE(J47:K47)</f>
        <v>1.701</v>
      </c>
      <c r="K59" s="20" t="n">
        <f aca="false">((J$70-J$73)/(1+($E47/J$72)^J$71))+J$73</f>
        <v>2.43527189137432</v>
      </c>
      <c r="L59" s="19" t="n">
        <f aca="false">AVERAGE(L47:M47)</f>
        <v>1.494</v>
      </c>
      <c r="M59" s="20" t="n">
        <f aca="false">((L$70-L$73)/(1+($E47/L$72)^L$71))+L$73</f>
        <v>1.99829938016968</v>
      </c>
      <c r="N59" s="19" t="n">
        <f aca="false">AVERAGE(N47:O47)</f>
        <v>0.7495</v>
      </c>
      <c r="O59" s="20" t="n">
        <f aca="false">((N$70-N$73)/(1+($E47/N$72)^N$71))+N$73</f>
        <v>0.750712563480261</v>
      </c>
      <c r="P59" s="19" t="n">
        <f aca="false">AVERAGE(P47:Q47)</f>
        <v>1.278</v>
      </c>
      <c r="Q59" s="20" t="n">
        <f aca="false">((P$70-P$73)/(1+($E47/P$72)^P$71))+P$73</f>
        <v>1.59997958432665</v>
      </c>
      <c r="R59" s="0" t="n">
        <f aca="false">_xlfn.STDEV.S(N47:O47)</f>
        <v>0.0212132034355964</v>
      </c>
      <c r="S59" s="0" t="n">
        <f aca="false">3*R59</f>
        <v>0.0636396103067891</v>
      </c>
    </row>
    <row r="60" customFormat="false" ht="13.8" hidden="false" customHeight="false" outlineLevel="0" collapsed="false">
      <c r="F60" s="19" t="n">
        <f aca="false">AVERAGE(F48:G48)</f>
        <v>2.2635</v>
      </c>
      <c r="G60" s="20" t="n">
        <f aca="false">((F$70-F$73)/(1+($E48/F$72)^F$71))+F$73</f>
        <v>2.45885434439178</v>
      </c>
      <c r="H60" s="19" t="n">
        <f aca="false">AVERAGE(H48:I48)</f>
        <v>2.424</v>
      </c>
      <c r="I60" s="20" t="n">
        <f aca="false">((H$70-H$73)/(1+($E48/H$72)^H$71))+H$73</f>
        <v>2.19962734220809</v>
      </c>
      <c r="J60" s="19" t="n">
        <f aca="false">AVERAGE(J48:K48)</f>
        <v>2.2505</v>
      </c>
      <c r="K60" s="20" t="n">
        <f aca="false">((J$70-J$73)/(1+($E48/J$72)^J$71))+J$73</f>
        <v>2.42324398276102</v>
      </c>
      <c r="L60" s="19" t="n">
        <f aca="false">AVERAGE(L48:M48)</f>
        <v>2.289</v>
      </c>
      <c r="M60" s="20" t="n">
        <f aca="false">((L$70-L$73)/(1+($E48/L$72)^L$71))+L$73</f>
        <v>1.9910571068496</v>
      </c>
      <c r="N60" s="19" t="n">
        <f aca="false">AVERAGE(N48:O48)</f>
        <v>0.345</v>
      </c>
      <c r="O60" s="20" t="n">
        <f aca="false">((N$70-N$73)/(1+($E48/N$72)^N$71))+N$73</f>
        <v>0.213262577120651</v>
      </c>
      <c r="P60" s="19" t="n">
        <f aca="false">AVERAGE(P48:Q48)</f>
        <v>2.181</v>
      </c>
      <c r="Q60" s="20" t="n">
        <f aca="false">((P$70-P$73)/(1+($E48/P$72)^P$71))+P$73</f>
        <v>1.59967342760253</v>
      </c>
      <c r="R60" s="0" t="n">
        <f aca="false">_xlfn.STDEV.S(N48:O48)</f>
        <v>0.0445477272147525</v>
      </c>
      <c r="S60" s="0" t="n">
        <f aca="false">3*R60</f>
        <v>0.133643181644257</v>
      </c>
    </row>
    <row r="61" customFormat="false" ht="13.8" hidden="false" customHeight="false" outlineLevel="0" collapsed="false">
      <c r="F61" s="19" t="n">
        <f aca="false">AVERAGE(F49:G49)</f>
        <v>1.8585</v>
      </c>
      <c r="G61" s="20" t="n">
        <f aca="false">((F$70-F$73)/(1+($E49/F$72)^F$71))+F$73</f>
        <v>2.36996834094368</v>
      </c>
      <c r="H61" s="19" t="n">
        <f aca="false">AVERAGE(H49:I49)</f>
        <v>1.759</v>
      </c>
      <c r="I61" s="20" t="n">
        <f aca="false">((H$70-H$73)/(1+($E49/H$72)^H$71))+H$73</f>
        <v>2.19607319504983</v>
      </c>
      <c r="J61" s="19" t="n">
        <f aca="false">AVERAGE(J49:K49)</f>
        <v>2.437</v>
      </c>
      <c r="K61" s="20" t="n">
        <f aca="false">((J$70-J$73)/(1+($E49/J$72)^J$71))+J$73</f>
        <v>2.33116843176192</v>
      </c>
      <c r="L61" s="19" t="n">
        <f aca="false">AVERAGE(L49:M49)</f>
        <v>1.9235</v>
      </c>
      <c r="M61" s="20" t="n">
        <f aca="false">((L$70-L$73)/(1+($E49/L$72)^L$71))+L$73</f>
        <v>1.95369846851475</v>
      </c>
      <c r="N61" s="19" t="n">
        <f aca="false">AVERAGE(N49:O49)</f>
        <v>0.012</v>
      </c>
      <c r="O61" s="20" t="n">
        <f aca="false">((N$70-N$73)/(1+($E49/N$72)^N$71))+N$73</f>
        <v>0.0356271597207521</v>
      </c>
      <c r="P61" s="19" t="n">
        <f aca="false">AVERAGE(P49:Q49)</f>
        <v>1.6915</v>
      </c>
      <c r="Q61" s="20" t="n">
        <f aca="false">((P$70-P$73)/(1+($E49/P$72)^P$71))+P$73</f>
        <v>1.59479482439926</v>
      </c>
      <c r="R61" s="0" t="n">
        <f aca="false">_xlfn.STDEV.S(N49:O49)</f>
        <v>0.0148492424049175</v>
      </c>
      <c r="S61" s="0" t="n">
        <f aca="false">3*R61</f>
        <v>0.0445477272147525</v>
      </c>
    </row>
    <row r="62" customFormat="false" ht="13.8" hidden="false" customHeight="false" outlineLevel="0" collapsed="false">
      <c r="F62" s="19" t="n">
        <f aca="false">AVERAGE(F50:G50)</f>
        <v>2.49</v>
      </c>
      <c r="G62" s="20" t="n">
        <f aca="false">((F$70-F$73)/(1+($E50/F$72)^F$71))+F$73</f>
        <v>2.07108472775564</v>
      </c>
      <c r="H62" s="19" t="n">
        <f aca="false">AVERAGE(H50:I50)</f>
        <v>1.888</v>
      </c>
      <c r="I62" s="20" t="n">
        <f aca="false">((H$70-H$73)/(1+($E50/H$72)^H$71))+H$73</f>
        <v>2.15931205639053</v>
      </c>
      <c r="J62" s="19" t="n">
        <f aca="false">AVERAGE(J50:K50)</f>
        <v>1.7885</v>
      </c>
      <c r="K62" s="20" t="n">
        <f aca="false">((J$70-J$73)/(1+($E50/J$72)^J$71))+J$73</f>
        <v>1.78898159989657</v>
      </c>
      <c r="L62" s="19" t="n">
        <f aca="false">AVERAGE(L50:M50)</f>
        <v>2.2155</v>
      </c>
      <c r="M62" s="20" t="n">
        <f aca="false">((L$70-L$73)/(1+($E50/L$72)^L$71))+L$73</f>
        <v>1.77794954330323</v>
      </c>
      <c r="N62" s="19" t="n">
        <f aca="false">AVERAGE(N50:O50)</f>
        <v>0</v>
      </c>
      <c r="O62" s="20" t="n">
        <f aca="false">((N$70-N$73)/(1+($E50/N$72)^N$71))+N$73</f>
        <v>0.00523855866787132</v>
      </c>
      <c r="P62" s="19" t="n">
        <f aca="false">AVERAGE(P50:Q50)</f>
        <v>1.688</v>
      </c>
      <c r="Q62" s="20" t="n">
        <f aca="false">((P$70-P$73)/(1+($E50/P$72)^P$71))+P$73</f>
        <v>1.52151937053276</v>
      </c>
      <c r="R62" s="0" t="n">
        <f aca="false">_xlfn.STDEV.S(N50:O50)</f>
        <v>0</v>
      </c>
    </row>
    <row r="63" customFormat="false" ht="13.8" hidden="false" customHeight="false" outlineLevel="0" collapsed="false">
      <c r="F63" s="19" t="n">
        <f aca="false">AVERAGE(F51:G51)</f>
        <v>1.3925</v>
      </c>
      <c r="G63" s="20" t="n">
        <f aca="false">((F$70-F$73)/(1+($E51/F$72)^F$71))+F$73</f>
        <v>1.38026138962181</v>
      </c>
      <c r="H63" s="19" t="n">
        <f aca="false">AVERAGE(H51:I51)</f>
        <v>2.3225</v>
      </c>
      <c r="I63" s="20" t="n">
        <f aca="false">((H$70-H$73)/(1+($E51/H$72)^H$71))+H$73</f>
        <v>1.8404234591678</v>
      </c>
      <c r="J63" s="19" t="n">
        <f aca="false">AVERAGE(J51:K51)</f>
        <v>0.584</v>
      </c>
      <c r="K63" s="20" t="n">
        <f aca="false">((J$70-J$73)/(1+($E51/J$72)^J$71))+J$73</f>
        <v>0.635002589645177</v>
      </c>
      <c r="L63" s="19" t="n">
        <f aca="false">AVERAGE(L51:M51)</f>
        <v>1.2475</v>
      </c>
      <c r="M63" s="20" t="n">
        <f aca="false">((L$70-L$73)/(1+($E51/L$72)^L$71))+L$73</f>
        <v>1.20933554433487</v>
      </c>
      <c r="N63" s="19" t="n">
        <f aca="false">AVERAGE(N51:O51)</f>
        <v>0</v>
      </c>
      <c r="O63" s="20" t="n">
        <f aca="false">((N$70-N$73)/(1+($E51/N$72)^N$71))+N$73</f>
        <v>0.000754795303734669</v>
      </c>
      <c r="P63" s="19" t="n">
        <f aca="false">AVERAGE(P51:Q51)</f>
        <v>0.9215</v>
      </c>
      <c r="Q63" s="20" t="n">
        <f aca="false">((P$70-P$73)/(1+($E51/P$72)^P$71))+P$73</f>
        <v>0.94687169233653</v>
      </c>
      <c r="R63" s="0" t="n">
        <f aca="false">_xlfn.STDEV.S(N51:O51)</f>
        <v>0</v>
      </c>
    </row>
    <row r="64" customFormat="false" ht="13.8" hidden="false" customHeight="false" outlineLevel="0" collapsed="false">
      <c r="F64" s="19" t="n">
        <f aca="false">AVERAGE(F52:G52)</f>
        <v>0.572</v>
      </c>
      <c r="G64" s="20" t="n">
        <f aca="false">((F$70-F$73)/(1+($E52/F$72)^F$71))+F$73</f>
        <v>0.601825215114104</v>
      </c>
      <c r="H64" s="19" t="n">
        <f aca="false">AVERAGE(H52:I52)</f>
        <v>1.0705</v>
      </c>
      <c r="I64" s="20" t="n">
        <f aca="false">((H$70-H$73)/(1+($E52/H$72)^H$71))+H$73</f>
        <v>0.803819789963978</v>
      </c>
      <c r="J64" s="19" t="n">
        <f aca="false">AVERAGE(J52:K52)</f>
        <v>0.1665</v>
      </c>
      <c r="K64" s="20" t="n">
        <f aca="false">((J$70-J$73)/(1+($E52/J$72)^J$71))+J$73</f>
        <v>0.119027302822326</v>
      </c>
      <c r="L64" s="19" t="n">
        <f aca="false">AVERAGE(L52:M52)</f>
        <v>0.4455</v>
      </c>
      <c r="M64" s="20" t="n">
        <f aca="false">((L$70-L$73)/(1+($E52/L$72)^L$71))+L$73</f>
        <v>0.464222428529939</v>
      </c>
      <c r="N64" s="19" t="n">
        <f aca="false">AVERAGE(N52:O52)</f>
        <v>0</v>
      </c>
      <c r="O64" s="20" t="n">
        <f aca="false">((N$70-N$73)/(1+($E52/N$72)^N$71))+N$73</f>
        <v>0.000108432933019236</v>
      </c>
      <c r="P64" s="19" t="n">
        <f aca="false">AVERAGE(P52:Q52)</f>
        <v>0.324</v>
      </c>
      <c r="Q64" s="20" t="n">
        <f aca="false">((P$70-P$73)/(1+($E52/P$72)^P$71))+P$73</f>
        <v>0.395777268161674</v>
      </c>
      <c r="R64" s="0" t="n">
        <f aca="false">_xlfn.STDEV.S(N52:O52)</f>
        <v>0</v>
      </c>
    </row>
    <row r="65" customFormat="false" ht="13.8" hidden="false" customHeight="false" outlineLevel="0" collapsed="false">
      <c r="F65" s="19" t="n">
        <f aca="false">AVERAGE(F53:G53)</f>
        <v>0.128</v>
      </c>
      <c r="G65" s="20" t="n">
        <f aca="false">((F$70-F$73)/(1+($E53/F$72)^F$71))+F$73</f>
        <v>0.200290937960758</v>
      </c>
      <c r="H65" s="19" t="n">
        <f aca="false">AVERAGE(H53:I53)</f>
        <v>0.301</v>
      </c>
      <c r="I65" s="20" t="n">
        <f aca="false">((H$70-H$73)/(1+($E53/H$72)^H$71))+H$73</f>
        <v>0.279271647323891</v>
      </c>
      <c r="J65" s="19" t="n">
        <f aca="false">AVERAGE(J53:K53)</f>
        <v>0.0605</v>
      </c>
      <c r="K65" s="20" t="n">
        <f aca="false">((J$70-J$73)/(1+($E53/J$72)^J$71))+J$73</f>
        <v>0.032982965884249</v>
      </c>
      <c r="L65" s="19" t="n">
        <f aca="false">AVERAGE(L53:M53)</f>
        <v>0.091</v>
      </c>
      <c r="M65" s="20" t="n">
        <f aca="false">((L$70-L$73)/(1+($E53/L$72)^L$71))+L$73</f>
        <v>0.13040824358196</v>
      </c>
      <c r="N65" s="19" t="n">
        <f aca="false">AVERAGE(N53:O53)</f>
        <v>0</v>
      </c>
      <c r="O65" s="20" t="n">
        <f aca="false">((N$70-N$73)/(1+($E53/N$72)^N$71))+N$73</f>
        <v>1.55707037407064E-005</v>
      </c>
      <c r="P65" s="19"/>
      <c r="Q65" s="20"/>
      <c r="R65" s="0" t="n">
        <f aca="false">_xlfn.STDEV.S(N53:O53)</f>
        <v>0</v>
      </c>
    </row>
    <row r="66" customFormat="false" ht="13.8" hidden="false" customHeight="false" outlineLevel="0" collapsed="false">
      <c r="F66" s="19"/>
      <c r="G66" s="20"/>
      <c r="H66" s="19"/>
      <c r="I66" s="20"/>
      <c r="J66" s="19"/>
      <c r="K66" s="20"/>
      <c r="L66" s="19"/>
      <c r="M66" s="20"/>
      <c r="N66" s="19"/>
      <c r="O66" s="20"/>
      <c r="P66" s="19"/>
      <c r="Q66" s="20"/>
      <c r="S66" s="0" t="n">
        <f aca="false">AVERAGE(S58:S61)</f>
        <v>0.341002245227212</v>
      </c>
    </row>
    <row r="67" customFormat="false" ht="13.8" hidden="false" customHeight="false" outlineLevel="0" collapsed="false">
      <c r="E67" s="0" t="s">
        <v>70</v>
      </c>
      <c r="F67" s="19" t="n">
        <f aca="false">$S$66</f>
        <v>0.341002245227212</v>
      </c>
      <c r="G67" s="21" t="n">
        <f aca="false">1/(F$72*((((F$70-F$73)/(F$67-F$73))-1)^(1/F$71)))</f>
        <v>851689.305994268</v>
      </c>
      <c r="H67" s="19" t="n">
        <f aca="false">$S$66</f>
        <v>0.341002245227212</v>
      </c>
      <c r="I67" s="21" t="n">
        <f aca="false">1/(H$72*((((H$70-H$73)/(H$67-H$73))-1)^(1/H$71)))</f>
        <v>1142892.40690666</v>
      </c>
      <c r="J67" s="19" t="n">
        <f aca="false">$S$66</f>
        <v>0.341002245227212</v>
      </c>
      <c r="K67" s="21" t="n">
        <f aca="false">1/(J$72*((((J$70-J$73)/(J$67-J$73))-1)^(1/J$71)))</f>
        <v>174733.240546983</v>
      </c>
      <c r="L67" s="19" t="n">
        <f aca="false">$S$66</f>
        <v>0.341002245227212</v>
      </c>
      <c r="M67" s="21" t="n">
        <f aca="false">1/(L$72*((((L$70-L$73)/(L$67-L$73))-1)^(1/L$71)))</f>
        <v>577021.455092117</v>
      </c>
      <c r="N67" s="19" t="n">
        <f aca="false">$S$66</f>
        <v>0.341002245227212</v>
      </c>
      <c r="O67" s="21" t="n">
        <f aca="false">1/(N$72*((((N$70-N$73)/(N$67-N$73))-1)^(1/N$71)))</f>
        <v>1046.47148424148</v>
      </c>
      <c r="P67" s="19" t="n">
        <f aca="false">$S$66</f>
        <v>0.341002245227212</v>
      </c>
      <c r="Q67" s="21" t="n">
        <f aca="false">1/(P$72*((((P$70-P$73)/(P$67-P$73))-1)^(1/P$71)))</f>
        <v>860516.772964768</v>
      </c>
    </row>
    <row r="68" customFormat="false" ht="13.8" hidden="false" customHeight="false" outlineLevel="0" collapsed="false">
      <c r="E68" s="0" t="s">
        <v>71</v>
      </c>
      <c r="F68" s="19"/>
      <c r="G68" s="21" t="n">
        <f aca="false">G67/$O67</f>
        <v>813.867667508977</v>
      </c>
      <c r="H68" s="19"/>
      <c r="I68" s="21" t="n">
        <f aca="false">I67/$O67</f>
        <v>1092.13908273389</v>
      </c>
      <c r="J68" s="19"/>
      <c r="K68" s="21" t="n">
        <f aca="false">K67/$O67</f>
        <v>166.973723773884</v>
      </c>
      <c r="L68" s="19"/>
      <c r="M68" s="21" t="n">
        <f aca="false">M67/$O67</f>
        <v>551.397208410666</v>
      </c>
      <c r="N68" s="19"/>
      <c r="O68" s="21"/>
      <c r="P68" s="19"/>
      <c r="Q68" s="21" t="n">
        <f aca="false">Q67/$O67</f>
        <v>822.303126194121</v>
      </c>
    </row>
    <row r="69" s="16" customFormat="true" ht="23.85" hidden="false" customHeight="false" outlineLevel="0" collapsed="false">
      <c r="A69" s="0"/>
      <c r="D69" s="22" t="s">
        <v>72</v>
      </c>
      <c r="F69" s="23"/>
      <c r="G69" s="24" t="s">
        <v>73</v>
      </c>
      <c r="H69" s="23"/>
      <c r="I69" s="24" t="s">
        <v>73</v>
      </c>
      <c r="J69" s="23"/>
      <c r="K69" s="24" t="s">
        <v>73</v>
      </c>
      <c r="L69" s="23"/>
      <c r="M69" s="24" t="s">
        <v>73</v>
      </c>
      <c r="N69" s="23"/>
      <c r="O69" s="24" t="s">
        <v>73</v>
      </c>
      <c r="P69" s="23"/>
      <c r="Q69" s="24" t="s">
        <v>73</v>
      </c>
    </row>
    <row r="70" customFormat="false" ht="13.8" hidden="false" customHeight="false" outlineLevel="0" collapsed="false">
      <c r="B70" s="0" t="s">
        <v>74</v>
      </c>
      <c r="D70" s="0" t="s">
        <v>75</v>
      </c>
      <c r="F70" s="0" t="n">
        <f aca="false">G70</f>
        <v>2.49</v>
      </c>
      <c r="G70" s="20" t="n">
        <f aca="false">MAX(F58:F65)</f>
        <v>2.49</v>
      </c>
      <c r="H70" s="0" t="n">
        <v>2.2</v>
      </c>
      <c r="I70" s="20" t="n">
        <f aca="false">MAX(H58:H65)</f>
        <v>2.424</v>
      </c>
      <c r="J70" s="0" t="n">
        <f aca="false">K70</f>
        <v>2.437</v>
      </c>
      <c r="K70" s="20" t="n">
        <f aca="false">MAX(J58:J65)</f>
        <v>2.437</v>
      </c>
      <c r="L70" s="0" t="n">
        <v>2</v>
      </c>
      <c r="M70" s="20" t="n">
        <f aca="false">MAX(L58:L65)</f>
        <v>2.289</v>
      </c>
      <c r="N70" s="0" t="n">
        <v>1.3</v>
      </c>
      <c r="O70" s="20" t="n">
        <f aca="false">MAX(N58:N65)</f>
        <v>2.21</v>
      </c>
      <c r="P70" s="0" t="n">
        <v>1.6</v>
      </c>
      <c r="Q70" s="20" t="n">
        <f aca="false">MAX(P58:P65)</f>
        <v>2.181</v>
      </c>
    </row>
    <row r="71" customFormat="false" ht="13.8" hidden="false" customHeight="false" outlineLevel="0" collapsed="false">
      <c r="B71" s="0" t="s">
        <v>76</v>
      </c>
      <c r="D71" s="0" t="s">
        <v>77</v>
      </c>
      <c r="F71" s="0" t="n">
        <v>-1</v>
      </c>
      <c r="G71" s="20" t="n">
        <v>-2</v>
      </c>
      <c r="H71" s="0" t="n">
        <v>-1.7</v>
      </c>
      <c r="I71" s="20" t="n">
        <v>-2</v>
      </c>
      <c r="J71" s="0" t="n">
        <v>-1.5</v>
      </c>
      <c r="K71" s="20" t="n">
        <v>-2</v>
      </c>
      <c r="L71" s="0" t="n">
        <v>-1.2</v>
      </c>
      <c r="M71" s="20" t="n">
        <v>-2</v>
      </c>
      <c r="N71" s="0" t="n">
        <v>-1.4</v>
      </c>
      <c r="O71" s="20" t="n">
        <v>-2</v>
      </c>
      <c r="P71" s="0" t="n">
        <v>-2</v>
      </c>
      <c r="Q71" s="20" t="n">
        <v>-2</v>
      </c>
    </row>
    <row r="72" customFormat="false" ht="13.8" hidden="false" customHeight="false" outlineLevel="0" collapsed="false">
      <c r="D72" s="0" t="s">
        <v>78</v>
      </c>
      <c r="F72" s="0" t="n">
        <v>8E-006</v>
      </c>
      <c r="G72" s="20" t="n">
        <v>0.002</v>
      </c>
      <c r="H72" s="0" t="n">
        <v>4E-006</v>
      </c>
      <c r="I72" s="20" t="n">
        <v>0.002</v>
      </c>
      <c r="J72" s="0" t="n">
        <v>2E-005</v>
      </c>
      <c r="K72" s="20" t="n">
        <v>0.002</v>
      </c>
      <c r="L72" s="0" t="n">
        <v>7E-006</v>
      </c>
      <c r="M72" s="20" t="n">
        <v>0.002</v>
      </c>
      <c r="N72" s="0" t="n">
        <v>0.002</v>
      </c>
      <c r="O72" s="20" t="n">
        <v>0.002</v>
      </c>
      <c r="P72" s="0" t="n">
        <v>1E-005</v>
      </c>
      <c r="Q72" s="20" t="n">
        <v>0.002</v>
      </c>
    </row>
    <row r="73" customFormat="false" ht="13.8" hidden="false" customHeight="false" outlineLevel="0" collapsed="false">
      <c r="B73" s="0" t="s">
        <v>79</v>
      </c>
      <c r="D73" s="0" t="s">
        <v>80</v>
      </c>
      <c r="F73" s="0" t="n">
        <f aca="false">G73/5</f>
        <v>0.0256</v>
      </c>
      <c r="G73" s="20" t="n">
        <f aca="false">MIN(F58:F65)</f>
        <v>0.128</v>
      </c>
      <c r="H73" s="0" t="n">
        <f aca="false">I73/1.5</f>
        <v>0.200666666666667</v>
      </c>
      <c r="I73" s="20" t="n">
        <f aca="false">MIN(H58:H65)</f>
        <v>0.301</v>
      </c>
      <c r="J73" s="0" t="n">
        <f aca="false">K73/3</f>
        <v>0.0201666666666667</v>
      </c>
      <c r="K73" s="20" t="n">
        <f aca="false">MIN(J58:J65)</f>
        <v>0.0605</v>
      </c>
      <c r="L73" s="0" t="n">
        <f aca="false">M73/3</f>
        <v>0.0303333333333333</v>
      </c>
      <c r="M73" s="20" t="n">
        <f aca="false">MIN(L58:L65)</f>
        <v>0.091</v>
      </c>
      <c r="N73" s="0" t="n">
        <f aca="false">O73</f>
        <v>0</v>
      </c>
      <c r="O73" s="20" t="n">
        <f aca="false">MIN(N58:N65)</f>
        <v>0</v>
      </c>
      <c r="P73" s="0" t="n">
        <f aca="false">Q73</f>
        <v>0.324</v>
      </c>
      <c r="Q73" s="20" t="n">
        <f aca="false">MIN(P58:P65)</f>
        <v>0.324</v>
      </c>
    </row>
    <row r="74" customFormat="false" ht="13.8" hidden="false" customHeight="false" outlineLevel="0" collapsed="false">
      <c r="F74" s="19"/>
      <c r="G74" s="20"/>
      <c r="H74" s="19"/>
      <c r="I74" s="20"/>
      <c r="J74" s="19"/>
      <c r="K74" s="20"/>
      <c r="L74" s="19"/>
      <c r="M74" s="20"/>
      <c r="N74" s="19"/>
      <c r="O74" s="20"/>
      <c r="P74" s="19"/>
      <c r="Q74" s="20"/>
    </row>
    <row r="75" customFormat="false" ht="13.8" hidden="false" customHeight="false" outlineLevel="0" collapsed="false">
      <c r="F75" s="19"/>
      <c r="G75" s="20"/>
      <c r="H75" s="19"/>
      <c r="I75" s="20"/>
      <c r="J75" s="19"/>
      <c r="K75" s="20"/>
      <c r="L75" s="19"/>
      <c r="M75" s="20"/>
      <c r="N75" s="19"/>
      <c r="O75" s="20"/>
      <c r="P75" s="19"/>
      <c r="Q75" s="20"/>
    </row>
    <row r="76" customFormat="false" ht="13.8" hidden="false" customHeight="false" outlineLevel="0" collapsed="false">
      <c r="F76" s="19"/>
      <c r="G76" s="20"/>
      <c r="H76" s="19"/>
      <c r="I76" s="20"/>
      <c r="J76" s="19"/>
      <c r="K76" s="20"/>
      <c r="L76" s="19"/>
      <c r="M76" s="20"/>
      <c r="N76" s="19"/>
      <c r="O76" s="20"/>
      <c r="P76" s="19"/>
      <c r="Q76" s="20"/>
    </row>
    <row r="77" customFormat="false" ht="13.8" hidden="false" customHeight="false" outlineLevel="0" collapsed="false">
      <c r="F77" s="19"/>
      <c r="G77" s="25" t="s">
        <v>81</v>
      </c>
      <c r="H77" s="19"/>
      <c r="I77" s="25" t="s">
        <v>81</v>
      </c>
      <c r="J77" s="19"/>
      <c r="K77" s="25" t="s">
        <v>81</v>
      </c>
      <c r="L77" s="19"/>
      <c r="M77" s="25" t="s">
        <v>81</v>
      </c>
      <c r="N77" s="19"/>
      <c r="O77" s="25" t="s">
        <v>81</v>
      </c>
      <c r="P77" s="19"/>
      <c r="Q77" s="25" t="s">
        <v>81</v>
      </c>
    </row>
    <row r="78" customFormat="false" ht="13.8" hidden="false" customHeight="false" outlineLevel="0" collapsed="false">
      <c r="F78" s="19"/>
      <c r="G78" s="20" t="n">
        <f aca="false">(F58-G58)^2</f>
        <v>0.718307195747485</v>
      </c>
      <c r="H78" s="19"/>
      <c r="I78" s="20" t="n">
        <f aca="false">(H58-I58)^2</f>
        <v>0.259077594876904</v>
      </c>
      <c r="J78" s="19"/>
      <c r="K78" s="20" t="n">
        <f aca="false">(J58-K58)^2</f>
        <v>0.404857139282623</v>
      </c>
      <c r="L78" s="19"/>
      <c r="M78" s="20" t="n">
        <f aca="false">(L58-M58)^2</f>
        <v>0.198628493859577</v>
      </c>
      <c r="N78" s="19"/>
      <c r="O78" s="20" t="n">
        <f aca="false">(N58-O58)^2</f>
        <v>1.06831753468497</v>
      </c>
      <c r="P78" s="19"/>
      <c r="Q78" s="20" t="n">
        <f aca="false">(P58-Q58)^2</f>
        <v>0.00648004456583364</v>
      </c>
    </row>
    <row r="79" customFormat="false" ht="13.8" hidden="false" customHeight="false" outlineLevel="0" collapsed="false">
      <c r="F79" s="19"/>
      <c r="G79" s="20" t="n">
        <f aca="false">(F59-G59)^2</f>
        <v>0.662008544301972</v>
      </c>
      <c r="H79" s="19"/>
      <c r="I79" s="20" t="n">
        <f aca="false">(H59-I59)^2</f>
        <v>0.403180159220474</v>
      </c>
      <c r="J79" s="19"/>
      <c r="K79" s="20" t="n">
        <f aca="false">(J59-K59)^2</f>
        <v>0.539155210462415</v>
      </c>
      <c r="L79" s="19"/>
      <c r="M79" s="20" t="n">
        <f aca="false">(L59-M59)^2</f>
        <v>0.254317864839526</v>
      </c>
      <c r="N79" s="19"/>
      <c r="O79" s="20" t="n">
        <f aca="false">(N59-O59)^2</f>
        <v>1.47031019366212E-006</v>
      </c>
      <c r="P79" s="19"/>
      <c r="Q79" s="20" t="n">
        <f aca="false">(P59-Q59)^2</f>
        <v>0.103670852723163</v>
      </c>
    </row>
    <row r="80" customFormat="false" ht="13.8" hidden="false" customHeight="false" outlineLevel="0" collapsed="false">
      <c r="F80" s="19"/>
      <c r="G80" s="20" t="n">
        <f aca="false">(F60-G60)^2</f>
        <v>0.0381633198727443</v>
      </c>
      <c r="H80" s="19"/>
      <c r="I80" s="20" t="n">
        <f aca="false">(H60-I60)^2</f>
        <v>0.0503430895646064</v>
      </c>
      <c r="J80" s="19"/>
      <c r="K80" s="20" t="n">
        <f aca="false">(J60-K60)^2</f>
        <v>0.0298404835801413</v>
      </c>
      <c r="L80" s="19"/>
      <c r="M80" s="20" t="n">
        <f aca="false">(L60-M60)^2</f>
        <v>0.088769967578831</v>
      </c>
      <c r="N80" s="19"/>
      <c r="O80" s="20" t="n">
        <f aca="false">(N60-O60)^2</f>
        <v>0.0173547485868926</v>
      </c>
      <c r="P80" s="19"/>
      <c r="Q80" s="20" t="n">
        <f aca="false">(P60-Q60)^2</f>
        <v>0.337940583775387</v>
      </c>
    </row>
    <row r="81" customFormat="false" ht="13.8" hidden="false" customHeight="false" outlineLevel="0" collapsed="false">
      <c r="F81" s="19"/>
      <c r="G81" s="20" t="n">
        <f aca="false">(F61-G61)^2</f>
        <v>0.261599863787684</v>
      </c>
      <c r="H81" s="19"/>
      <c r="I81" s="20" t="n">
        <f aca="false">(H61-I61)^2</f>
        <v>0.19103297783107</v>
      </c>
      <c r="J81" s="19"/>
      <c r="K81" s="20" t="n">
        <f aca="false">(J61-K61)^2</f>
        <v>0.0112003208357315</v>
      </c>
      <c r="L81" s="19"/>
      <c r="M81" s="20" t="n">
        <f aca="false">(L61-M61)^2</f>
        <v>0.000911947500636578</v>
      </c>
      <c r="N81" s="19"/>
      <c r="O81" s="20" t="n">
        <f aca="false">(N61-O61)^2</f>
        <v>0.000558242676469931</v>
      </c>
      <c r="P81" s="19"/>
      <c r="Q81" s="20" t="n">
        <f aca="false">(P61-Q61)^2</f>
        <v>0.00935189098796983</v>
      </c>
    </row>
    <row r="82" customFormat="false" ht="13.8" hidden="false" customHeight="false" outlineLevel="0" collapsed="false">
      <c r="F82" s="19"/>
      <c r="G82" s="20" t="n">
        <f aca="false">(F62-G62)^2</f>
        <v>0.175490005319563</v>
      </c>
      <c r="H82" s="19"/>
      <c r="I82" s="20" t="n">
        <f aca="false">(H62-I62)^2</f>
        <v>0.0736102319428602</v>
      </c>
      <c r="J82" s="19"/>
      <c r="K82" s="20" t="n">
        <f aca="false">(J62-K62)^2</f>
        <v>2.3193846037253E-007</v>
      </c>
      <c r="L82" s="19"/>
      <c r="M82" s="20" t="n">
        <f aca="false">(L62-M62)^2</f>
        <v>0.191450402155548</v>
      </c>
      <c r="N82" s="19"/>
      <c r="O82" s="20" t="n">
        <f aca="false">(N62-O62)^2</f>
        <v>2.74424969167298E-005</v>
      </c>
      <c r="P82" s="19"/>
      <c r="Q82" s="20" t="n">
        <f aca="false">(P62-Q62)^2</f>
        <v>0.0277157999878069</v>
      </c>
    </row>
    <row r="83" customFormat="false" ht="13.8" hidden="false" customHeight="false" outlineLevel="0" collapsed="false">
      <c r="F83" s="19"/>
      <c r="G83" s="20" t="n">
        <f aca="false">(F63-G63)^2</f>
        <v>0.000149783583989096</v>
      </c>
      <c r="H83" s="19"/>
      <c r="I83" s="20" t="n">
        <f aca="false">(H63-I63)^2</f>
        <v>0.232397791220743</v>
      </c>
      <c r="J83" s="19"/>
      <c r="K83" s="20" t="n">
        <f aca="false">(J63-K63)^2</f>
        <v>0.00260126415051432</v>
      </c>
      <c r="L83" s="19"/>
      <c r="M83" s="20" t="n">
        <f aca="false">(L63-M63)^2</f>
        <v>0.00145652567621558</v>
      </c>
      <c r="N83" s="19"/>
      <c r="O83" s="20" t="n">
        <f aca="false">(N63-O63)^2</f>
        <v>5.69715950539912E-007</v>
      </c>
      <c r="P83" s="19"/>
      <c r="Q83" s="20" t="n">
        <f aca="false">(P63-Q63)^2</f>
        <v>0.000643722772019548</v>
      </c>
    </row>
    <row r="84" customFormat="false" ht="13.8" hidden="false" customHeight="false" outlineLevel="0" collapsed="false">
      <c r="F84" s="19"/>
      <c r="G84" s="20" t="n">
        <f aca="false">(F64-G64)^2</f>
        <v>0.000889543456602575</v>
      </c>
      <c r="H84" s="19"/>
      <c r="I84" s="20" t="n">
        <f aca="false">(H64-I64)^2</f>
        <v>0.0711183344248568</v>
      </c>
      <c r="J84" s="19"/>
      <c r="K84" s="20" t="n">
        <f aca="false">(J64-K64)^2</f>
        <v>0.00225365697732317</v>
      </c>
      <c r="L84" s="19"/>
      <c r="M84" s="20" t="n">
        <f aca="false">(L64-M64)^2</f>
        <v>0.000350529330058659</v>
      </c>
      <c r="N84" s="19"/>
      <c r="O84" s="20" t="n">
        <f aca="false">(N64-O64)^2</f>
        <v>1.17577009631542E-008</v>
      </c>
      <c r="P84" s="19"/>
      <c r="Q84" s="20" t="n">
        <f aca="false">(P64-Q64)^2</f>
        <v>0.00515197622475285</v>
      </c>
    </row>
    <row r="85" customFormat="false" ht="13.8" hidden="false" customHeight="false" outlineLevel="0" collapsed="false">
      <c r="F85" s="26"/>
      <c r="G85" s="27" t="n">
        <f aca="false">(F65-G65)^2</f>
        <v>0.00522597971124611</v>
      </c>
      <c r="H85" s="26"/>
      <c r="I85" s="27" t="n">
        <f aca="false">(H65-I65)^2</f>
        <v>0.000472121310017357</v>
      </c>
      <c r="J85" s="26"/>
      <c r="K85" s="27" t="n">
        <f aca="false">(J65-K65)^2</f>
        <v>0.000757187166527404</v>
      </c>
      <c r="L85" s="26"/>
      <c r="M85" s="27" t="n">
        <f aca="false">(L65-M65)^2</f>
        <v>0.00155300966221507</v>
      </c>
      <c r="N85" s="26"/>
      <c r="O85" s="27" t="n">
        <f aca="false">(N65-O65)^2</f>
        <v>2.4244681498085E-010</v>
      </c>
      <c r="P85" s="26"/>
      <c r="Q85" s="27" t="n">
        <f aca="false">(P65-Q65)^2</f>
        <v>0</v>
      </c>
    </row>
    <row r="86" customFormat="false" ht="13.8" hidden="false" customHeight="false" outlineLevel="0" collapsed="false">
      <c r="G86" s="28" t="n">
        <f aca="false">SUM(G78:G85)</f>
        <v>1.86183423578129</v>
      </c>
      <c r="I86" s="28" t="n">
        <f aca="false">SUM(I78:I85)</f>
        <v>1.28123230039153</v>
      </c>
      <c r="K86" s="28" t="n">
        <f aca="false">SUM(K78:K85)</f>
        <v>0.990665494393736</v>
      </c>
      <c r="M86" s="28" t="n">
        <f aca="false">SUM(M78:M85)</f>
        <v>0.737438740602608</v>
      </c>
      <c r="O86" s="28" t="n">
        <f aca="false">SUM(O78:O85)</f>
        <v>1.08626002047154</v>
      </c>
      <c r="Q86" s="28" t="n">
        <f aca="false">SUM(Q78:Q85)</f>
        <v>0.490954871036932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10224</TotalTime>
  <Application>LibreOffice/7.0.4.2$Linux_X86_64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2021-03-08T21:34:20Z</dcterms:created>
  <dc:creator>Brian</dc:creator>
  <dc:description/>
  <dc:language>en-US</dc:language>
  <cp:lastModifiedBy/>
  <dcterms:modified xsi:type="dcterms:W3CDTF">2021-04-25T13:29:36Z</dcterms:modified>
  <cp:revision>82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