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charts/chart96.xml" ContentType="application/vnd.openxmlformats-officedocument.drawingml.chart+xml"/>
  <Override PartName="/xl/charts/chart92.xml" ContentType="application/vnd.openxmlformats-officedocument.drawingml.chart+xml"/>
  <Override PartName="/xl/charts/chart102.xml" ContentType="application/vnd.openxmlformats-officedocument.drawingml.chart+xml"/>
  <Override PartName="/xl/charts/chart91.xml" ContentType="application/vnd.openxmlformats-officedocument.drawingml.chart+xml"/>
  <Override PartName="/xl/charts/chart101.xml" ContentType="application/vnd.openxmlformats-officedocument.drawingml.chart+xml"/>
  <Override PartName="/xl/charts/chart93.xml" ContentType="application/vnd.openxmlformats-officedocument.drawingml.chart+xml"/>
  <Override PartName="/xl/charts/chart103.xml" ContentType="application/vnd.openxmlformats-officedocument.drawingml.chart+xml"/>
  <Override PartName="/xl/charts/chart87.xml" ContentType="application/vnd.openxmlformats-officedocument.drawingml.chart+xml"/>
  <Override PartName="/xl/charts/chart89.xml" ContentType="application/vnd.openxmlformats-officedocument.drawingml.chart+xml"/>
  <Override PartName="/xl/charts/chart95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88.xml" ContentType="application/vnd.openxmlformats-officedocument.drawingml.chart+xml"/>
  <Override PartName="/xl/charts/chart104.xml" ContentType="application/vnd.openxmlformats-officedocument.drawingml.chart+xml"/>
  <Override PartName="/xl/charts/chart94.xml" ContentType="application/vnd.openxmlformats-officedocument.drawingml.chart+xml"/>
  <Override PartName="/xl/charts/chart100.xml" ContentType="application/vnd.openxmlformats-officedocument.drawingml.chart+xml"/>
  <Override PartName="/xl/charts/chart90.xml" ContentType="application/vnd.openxmlformats-officedocument.drawingml.char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media/image9.png" ContentType="image/png"/>
  <Override PartName="/xl/media/image11.png" ContentType="image/png"/>
  <Override PartName="/xl/media/image10.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. Annulata" sheetId="1" state="visible" r:id="rId2"/>
    <sheet name="N. kaouthia" sheetId="2" state="visible" r:id="rId3"/>
    <sheet name="D. polylepi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<sst xmlns="http://schemas.openxmlformats.org/spreadsheetml/2006/main" count="339" uniqueCount="81">
  <si>
    <t xml:space="preserve">Base Info:</t>
  </si>
  <si>
    <t xml:space="preserve">File Name:nannulata2</t>
  </si>
  <si>
    <t xml:space="preserve">Filter :450nm / Off</t>
  </si>
  <si>
    <t xml:space="preserve">Mode :Normal</t>
  </si>
  <si>
    <t xml:space="preserve">Shake :Off</t>
  </si>
  <si>
    <t xml:space="preserve">Speed :Slow</t>
  </si>
  <si>
    <t xml:space="preserve">Time :00 : 00 : 00</t>
  </si>
  <si>
    <t xml:space="preserve">Mode :First</t>
  </si>
  <si>
    <t xml:space="preserve">Pause Time :00 : 00 : 00</t>
  </si>
  <si>
    <t xml:space="preserve">Preprocess : Off</t>
  </si>
  <si>
    <t xml:space="preserve">Kinetic : Off</t>
  </si>
  <si>
    <t xml:space="preserve">Readings: 2</t>
  </si>
  <si>
    <t xml:space="preserve">Interval: 00 : 00 : 00</t>
  </si>
  <si>
    <t xml:space="preserve">Curves : On</t>
  </si>
  <si>
    <t xml:space="preserve">Interpret: Off</t>
  </si>
  <si>
    <t xml:space="preserve">Source: ABS</t>
  </si>
  <si>
    <t xml:space="preserve">Cutoff:</t>
  </si>
  <si>
    <t xml:space="preserve">NC Coef: 1.00</t>
  </si>
  <si>
    <t xml:space="preserve">PC Coef: 0.00</t>
  </si>
  <si>
    <t xml:space="preserve">Constant: 0.00</t>
  </si>
  <si>
    <t xml:space="preserve">Weak P: (+/- Cutoff%): 0.00</t>
  </si>
  <si>
    <t xml:space="preserve">Positive:  &gt;</t>
  </si>
  <si>
    <t xml:space="preserve">Quality: Off</t>
  </si>
  <si>
    <t xml:space="preserve">NO.</t>
  </si>
  <si>
    <t xml:space="preserve"> Target</t>
  </si>
  <si>
    <t xml:space="preserve"> SD</t>
  </si>
  <si>
    <t xml:space="preserve"> CV</t>
  </si>
  <si>
    <t xml:space="preserve"> Upper limit</t>
  </si>
  <si>
    <t xml:space="preserve"> Lower limit</t>
  </si>
  <si>
    <t xml:space="preserve"> </t>
  </si>
  <si>
    <t xml:space="preserve">Layout</t>
  </si>
  <si>
    <t xml:space="preserve">PASTE READINGS INTO THIS TABLE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</si>
  <si>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</si>
  <si>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</si>
  <si>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</si>
  <si>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</si>
  <si>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</si>
  <si>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</si>
  <si>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</si>
  <si>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</si>
  <si>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Absorbance data:</t>
  </si>
  <si>
    <t xml:space="preserve">Filter 1:450nm</t>
  </si>
  <si>
    <t xml:space="preserve">blank</t>
  </si>
  <si>
    <t xml:space="preserve">Readings: 1</t>
  </si>
  <si>
    <t xml:space="preserve">Dilution fraction</t>
  </si>
  <si>
    <t xml:space="preserve">Titer</t>
  </si>
  <si>
    <t xml:space="preserve">Dilution/titer</t>
  </si>
  <si>
    <t xml:space="preserve">Fraction</t>
  </si>
  <si>
    <t xml:space="preserve">TF</t>
  </si>
  <si>
    <t xml:space="preserve">BS</t>
  </si>
  <si>
    <t xml:space="preserve">RM</t>
  </si>
  <si>
    <t xml:space="preserve">DC</t>
  </si>
  <si>
    <t xml:space="preserve">CDC</t>
  </si>
  <si>
    <t xml:space="preserve">AV</t>
  </si>
  <si>
    <t xml:space="preserve">◄ Blank average</t>
  </si>
  <si>
    <t xml:space="preserve">Ave. TF</t>
  </si>
  <si>
    <t xml:space="preserve">Fit TF</t>
  </si>
  <si>
    <t xml:space="preserve">Ave. BS</t>
  </si>
  <si>
    <t xml:space="preserve">Fit BS</t>
  </si>
  <si>
    <t xml:space="preserve">Ave. RM</t>
  </si>
  <si>
    <t xml:space="preserve">Fit. RM</t>
  </si>
  <si>
    <t xml:space="preserve">Ave. DC</t>
  </si>
  <si>
    <t xml:space="preserve">Fit DC</t>
  </si>
  <si>
    <t xml:space="preserve">Ave. CTL</t>
  </si>
  <si>
    <t xml:space="preserve">Fit CTL</t>
  </si>
  <si>
    <t xml:space="preserve">Ave. AV</t>
  </si>
  <si>
    <t xml:space="preserve">Fit AV</t>
  </si>
  <si>
    <t xml:space="preserve">y</t>
  </si>
  <si>
    <t xml:space="preserve">Divided by CTL</t>
  </si>
  <si>
    <t xml:space="preserve">Parms for sigmoid</t>
  </si>
  <si>
    <t xml:space="preserve">Range limits</t>
  </si>
  <si>
    <t xml:space="preserve">Max</t>
  </si>
  <si>
    <t xml:space="preserve">a</t>
  </si>
  <si>
    <t xml:space="preserve">Slope</t>
  </si>
  <si>
    <t xml:space="preserve">b</t>
  </si>
  <si>
    <t xml:space="preserve">c</t>
  </si>
  <si>
    <t xml:space="preserve">Min</t>
  </si>
  <si>
    <t xml:space="preserve">d</t>
  </si>
  <si>
    <t xml:space="preserve">Δ Fit</t>
  </si>
  <si>
    <t xml:space="preserve">File Name:nkaouthia</t>
  </si>
  <si>
    <t xml:space="preserve">File Name:dpolylepis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</si>
</sst>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$-409]#,##0.00;[RED]\-[$$-409]#,##0.00"/>
    <numFmt numFmtId="166" formatCode="#,##0"/>
    <numFmt numFmtId="167" formatCode="0.00000000"/>
    <numFmt numFmtId="168" formatCode="General"/>
    <numFmt numFmtId="169" formatCode="0.000"/>
    <numFmt numFmtId="170" formatCode="0"/>
  </numFmts>
  <fonts count="1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595959"/>
      <name val="Calibri"/>
      <family val="2"/>
    </font>
    <font>
      <sz val="12"/>
      <name val="Arial"/>
      <family val="2"/>
    </font>
    <font>
      <sz val="12"/>
      <color rgb="FF59595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CC0000"/>
        <bgColor rgb="FFC000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4" fillId="6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Error 8" xfId="24"/>
    <cellStyle name="Footnote 9" xfId="25"/>
    <cellStyle name="Heading 10" xfId="26"/>
    <cellStyle name="Heading1" xfId="27"/>
    <cellStyle name="Hyperlink 11" xfId="28"/>
    <cellStyle name="Result 12" xfId="29"/>
    <cellStyle name="Result2" xfId="30"/>
    <cellStyle name="Status 13" xfId="31"/>
    <cellStyle name="Text 14" xfId="32"/>
    <cellStyle name="Warning 15" xfId="33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420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70AD47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80467558868"/>
          <c:y val="0.077036382383267"/>
          <c:w val="0.702100626799932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polylepis'!$J$58:$J$65</c:f>
              <c:numCache>
                <c:formatCode>General</c:formatCode>
                <c:ptCount val="8"/>
                <c:pt idx="0">
                  <c:v>1.594</c:v>
                </c:pt>
                <c:pt idx="1">
                  <c:v>2.0005</c:v>
                </c:pt>
                <c:pt idx="2">
                  <c:v>2.2245</c:v>
                </c:pt>
                <c:pt idx="3">
                  <c:v>0.9075</c:v>
                </c:pt>
                <c:pt idx="4">
                  <c:v>0.265</c:v>
                </c:pt>
                <c:pt idx="5">
                  <c:v>0.128</c:v>
                </c:pt>
                <c:pt idx="6">
                  <c:v>0.0165</c:v>
                </c:pt>
                <c:pt idx="7">
                  <c:v>0.0605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polylepis'!$K$58:$K$65</c:f>
              <c:numCache>
                <c:formatCode>General</c:formatCode>
                <c:ptCount val="8"/>
                <c:pt idx="0">
                  <c:v>2.08111680608566</c:v>
                </c:pt>
                <c:pt idx="1">
                  <c:v>2.00405398996899</c:v>
                </c:pt>
                <c:pt idx="2">
                  <c:v>1.67693907157646</c:v>
                </c:pt>
                <c:pt idx="3">
                  <c:v>0.905068656031512</c:v>
                </c:pt>
                <c:pt idx="4">
                  <c:v>0.273792002547956</c:v>
                </c:pt>
                <c:pt idx="5">
                  <c:v>0.0706697445511094</c:v>
                </c:pt>
                <c:pt idx="6">
                  <c:v>0.0269841851737369</c:v>
                </c:pt>
                <c:pt idx="7">
                  <c:v>0.0184945165180478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7505363"/>
        <c:axId val="6102262"/>
      </c:lineChart>
      <c:catAx>
        <c:axId val="3750536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102262"/>
        <c:crosses val="autoZero"/>
        <c:auto val="1"/>
        <c:lblAlgn val="ctr"/>
        <c:lblOffset val="100"/>
        <c:noMultiLvlLbl val="0"/>
      </c:catAx>
      <c:valAx>
        <c:axId val="6102262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750536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91428087413"/>
          <c:y val="0.0941228457799381"/>
          <c:w val="0.207623888182973"/>
          <c:h val="0.31511490866234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09269615319"/>
          <c:y val="0.077036382383267"/>
          <c:w val="0.702084392475852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polylepis'!$L$58:$L$65</c:f>
              <c:numCache>
                <c:formatCode>General</c:formatCode>
                <c:ptCount val="8"/>
                <c:pt idx="0">
                  <c:v>1.4205</c:v>
                </c:pt>
                <c:pt idx="1">
                  <c:v>1.727</c:v>
                </c:pt>
                <c:pt idx="2">
                  <c:v>1.9895</c:v>
                </c:pt>
                <c:pt idx="3">
                  <c:v>1.645</c:v>
                </c:pt>
                <c:pt idx="4">
                  <c:v>0.678</c:v>
                </c:pt>
                <c:pt idx="5">
                  <c:v>0.2745</c:v>
                </c:pt>
                <c:pt idx="6">
                  <c:v>0.016</c:v>
                </c:pt>
                <c:pt idx="7">
                  <c:v>0.0955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polylepis'!$M$58:$M$65</c:f>
              <c:numCache>
                <c:formatCode>General</c:formatCode>
                <c:ptCount val="8"/>
                <c:pt idx="0">
                  <c:v>1.98917037380917</c:v>
                </c:pt>
                <c:pt idx="1">
                  <c:v>1.98602598998086</c:v>
                </c:pt>
                <c:pt idx="2">
                  <c:v>1.95343481243494</c:v>
                </c:pt>
                <c:pt idx="3">
                  <c:v>1.66539373750389</c:v>
                </c:pt>
                <c:pt idx="4">
                  <c:v>0.657941232595734</c:v>
                </c:pt>
                <c:pt idx="5">
                  <c:v>0.102193664658641</c:v>
                </c:pt>
                <c:pt idx="6">
                  <c:v>0.0245014537445494</c:v>
                </c:pt>
                <c:pt idx="7">
                  <c:v>0.016808515122713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6008496"/>
        <c:axId val="38929460"/>
      </c:lineChart>
      <c:catAx>
        <c:axId val="76008496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8929460"/>
        <c:crosses val="autoZero"/>
        <c:auto val="1"/>
        <c:lblAlgn val="ctr"/>
        <c:lblOffset val="100"/>
        <c:noMultiLvlLbl val="0"/>
      </c:catAx>
      <c:valAx>
        <c:axId val="38929460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600849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05049991527"/>
          <c:y val="0.0316688761231404"/>
          <c:w val="0.207524786035082"/>
          <c:h val="0.46051856216853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987264391238"/>
          <c:y val="0.077036382383267"/>
          <c:w val="0.702156563083715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polylepis'!$N$58:$N$65</c:f>
              <c:numCache>
                <c:formatCode>General</c:formatCode>
                <c:ptCount val="8"/>
                <c:pt idx="0">
                  <c:v>0.9545</c:v>
                </c:pt>
                <c:pt idx="1">
                  <c:v>0.936</c:v>
                </c:pt>
                <c:pt idx="2">
                  <c:v>0.4505</c:v>
                </c:pt>
                <c:pt idx="3">
                  <c:v>0.08</c:v>
                </c:pt>
                <c:pt idx="4">
                  <c:v>0.018</c:v>
                </c:pt>
                <c:pt idx="5">
                  <c:v>-0.0165</c:v>
                </c:pt>
                <c:pt idx="6">
                  <c:v>-0.044</c:v>
                </c:pt>
                <c:pt idx="7">
                  <c:v>0.017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polylepis'!$O$58:$O$65</c:f>
              <c:numCache>
                <c:formatCode>General</c:formatCode>
                <c:ptCount val="8"/>
                <c:pt idx="0">
                  <c:v>0.934581438110375</c:v>
                </c:pt>
                <c:pt idx="1">
                  <c:v>0.844814296302358</c:v>
                </c:pt>
                <c:pt idx="2">
                  <c:v>0.527159311996597</c:v>
                </c:pt>
                <c:pt idx="3">
                  <c:v>0.136357423416391</c:v>
                </c:pt>
                <c:pt idx="4">
                  <c:v>-0.00896804653463444</c:v>
                </c:pt>
                <c:pt idx="5">
                  <c:v>-0.0380474871049167</c:v>
                </c:pt>
                <c:pt idx="6">
                  <c:v>-0.0430132894940752</c:v>
                </c:pt>
                <c:pt idx="7">
                  <c:v>-0.0438371190505761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4229657"/>
        <c:axId val="48937126"/>
      </c:lineChart>
      <c:catAx>
        <c:axId val="84229657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8937126"/>
        <c:crosses val="autoZero"/>
        <c:auto val="1"/>
        <c:lblAlgn val="ctr"/>
        <c:lblOffset val="100"/>
        <c:noMultiLvlLbl val="0"/>
      </c:catAx>
      <c:valAx>
        <c:axId val="4893712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4229657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02071659025"/>
          <c:y val="0.0316688761231404"/>
          <c:w val="0.207523138320455"/>
          <c:h val="0.93871538008249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26865671642"/>
          <c:y val="0.028156552513792"/>
          <c:w val="0.701910447761194"/>
          <c:h val="0.85474133444363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polylepis'!$F$58:$F$65</c:f>
              <c:numCache>
                <c:formatCode>General</c:formatCode>
                <c:ptCount val="8"/>
                <c:pt idx="0">
                  <c:v>1.5545</c:v>
                </c:pt>
                <c:pt idx="1">
                  <c:v>1.6465</c:v>
                </c:pt>
                <c:pt idx="2">
                  <c:v>1.645</c:v>
                </c:pt>
                <c:pt idx="3">
                  <c:v>1.618</c:v>
                </c:pt>
                <c:pt idx="4">
                  <c:v>1.6495</c:v>
                </c:pt>
                <c:pt idx="5">
                  <c:v>1.4955</c:v>
                </c:pt>
                <c:pt idx="6">
                  <c:v>1.7185</c:v>
                </c:pt>
                <c:pt idx="7">
                  <c:v>0.6655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'D. polylepis'!$G$57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polylepis'!$G$58:$G$65</c:f>
              <c:numCache>
                <c:formatCode>General</c:formatCode>
                <c:ptCount val="8"/>
                <c:pt idx="0">
                  <c:v>1.71849614767634</c:v>
                </c:pt>
                <c:pt idx="1">
                  <c:v>1.71846459979778</c:v>
                </c:pt>
                <c:pt idx="2">
                  <c:v>1.71817477630847</c:v>
                </c:pt>
                <c:pt idx="3">
                  <c:v>1.71551886908693</c:v>
                </c:pt>
                <c:pt idx="4">
                  <c:v>1.69172541809354</c:v>
                </c:pt>
                <c:pt idx="5">
                  <c:v>1.51485824781147</c:v>
                </c:pt>
                <c:pt idx="6">
                  <c:v>0.994224405385115</c:v>
                </c:pt>
                <c:pt idx="7">
                  <c:v>0.71505915424774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'D. polylepis'!$H$57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polylepis'!$H$58:$H$65</c:f>
              <c:numCache>
                <c:formatCode>General</c:formatCode>
                <c:ptCount val="8"/>
                <c:pt idx="0">
                  <c:v>1.6715</c:v>
                </c:pt>
                <c:pt idx="1">
                  <c:v>1.7915</c:v>
                </c:pt>
                <c:pt idx="2">
                  <c:v>1.758</c:v>
                </c:pt>
                <c:pt idx="3">
                  <c:v>2.113</c:v>
                </c:pt>
                <c:pt idx="4">
                  <c:v>0.781</c:v>
                </c:pt>
                <c:pt idx="5">
                  <c:v>0.2925</c:v>
                </c:pt>
                <c:pt idx="6">
                  <c:v>0.0335</c:v>
                </c:pt>
                <c:pt idx="7">
                  <c:v>0.02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'D. polylepis'!$I$57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polylepis'!$I$58:$I$65</c:f>
              <c:numCache>
                <c:formatCode>General</c:formatCode>
                <c:ptCount val="8"/>
                <c:pt idx="0">
                  <c:v>2.10549801560618</c:v>
                </c:pt>
                <c:pt idx="1">
                  <c:v>2.07896842472665</c:v>
                </c:pt>
                <c:pt idx="2">
                  <c:v>1.96526698146583</c:v>
                </c:pt>
                <c:pt idx="3">
                  <c:v>1.57157609520639</c:v>
                </c:pt>
                <c:pt idx="4">
                  <c:v>0.823961841624768</c:v>
                </c:pt>
                <c:pt idx="5">
                  <c:v>0.270146527065893</c:v>
                </c:pt>
                <c:pt idx="6">
                  <c:v>0.0800568991954994</c:v>
                </c:pt>
                <c:pt idx="7">
                  <c:v>0.033370806282696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'D. polylepis'!$J$57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polylepis'!$J$58:$J$65</c:f>
              <c:numCache>
                <c:formatCode>General</c:formatCode>
                <c:ptCount val="8"/>
                <c:pt idx="0">
                  <c:v>1.594</c:v>
                </c:pt>
                <c:pt idx="1">
                  <c:v>2.0005</c:v>
                </c:pt>
                <c:pt idx="2">
                  <c:v>2.2245</c:v>
                </c:pt>
                <c:pt idx="3">
                  <c:v>0.9075</c:v>
                </c:pt>
                <c:pt idx="4">
                  <c:v>0.265</c:v>
                </c:pt>
                <c:pt idx="5">
                  <c:v>0.128</c:v>
                </c:pt>
                <c:pt idx="6">
                  <c:v>0.0165</c:v>
                </c:pt>
                <c:pt idx="7">
                  <c:v>0.0605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'D. polylepis'!$K$57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polylepis'!$K$58:$K$65</c:f>
              <c:numCache>
                <c:formatCode>General</c:formatCode>
                <c:ptCount val="8"/>
                <c:pt idx="0">
                  <c:v>2.08111680608566</c:v>
                </c:pt>
                <c:pt idx="1">
                  <c:v>2.00405398996899</c:v>
                </c:pt>
                <c:pt idx="2">
                  <c:v>1.67693907157646</c:v>
                </c:pt>
                <c:pt idx="3">
                  <c:v>0.905068656031512</c:v>
                </c:pt>
                <c:pt idx="4">
                  <c:v>0.273792002547956</c:v>
                </c:pt>
                <c:pt idx="5">
                  <c:v>0.0706697445511094</c:v>
                </c:pt>
                <c:pt idx="6">
                  <c:v>0.0269841851737369</c:v>
                </c:pt>
                <c:pt idx="7">
                  <c:v>0.0184945165180478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'D. polylepis'!$L$57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polylepis'!$L$58:$L$65</c:f>
              <c:numCache>
                <c:formatCode>General</c:formatCode>
                <c:ptCount val="8"/>
                <c:pt idx="0">
                  <c:v>1.4205</c:v>
                </c:pt>
                <c:pt idx="1">
                  <c:v>1.727</c:v>
                </c:pt>
                <c:pt idx="2">
                  <c:v>1.9895</c:v>
                </c:pt>
                <c:pt idx="3">
                  <c:v>1.645</c:v>
                </c:pt>
                <c:pt idx="4">
                  <c:v>0.678</c:v>
                </c:pt>
                <c:pt idx="5">
                  <c:v>0.2745</c:v>
                </c:pt>
                <c:pt idx="6">
                  <c:v>0.016</c:v>
                </c:pt>
                <c:pt idx="7">
                  <c:v>0.0955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'D. polylepis'!$M$57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polylepis'!$M$58:$M$65</c:f>
              <c:numCache>
                <c:formatCode>General</c:formatCode>
                <c:ptCount val="8"/>
                <c:pt idx="0">
                  <c:v>1.98917037380917</c:v>
                </c:pt>
                <c:pt idx="1">
                  <c:v>1.98602598998086</c:v>
                </c:pt>
                <c:pt idx="2">
                  <c:v>1.95343481243494</c:v>
                </c:pt>
                <c:pt idx="3">
                  <c:v>1.66539373750389</c:v>
                </c:pt>
                <c:pt idx="4">
                  <c:v>0.657941232595734</c:v>
                </c:pt>
                <c:pt idx="5">
                  <c:v>0.102193664658641</c:v>
                </c:pt>
                <c:pt idx="6">
                  <c:v>0.0245014537445494</c:v>
                </c:pt>
                <c:pt idx="7">
                  <c:v>0.016808515122713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'D. polylepis'!$N$57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polylepis'!$N$58:$N$65</c:f>
              <c:numCache>
                <c:formatCode>General</c:formatCode>
                <c:ptCount val="8"/>
                <c:pt idx="0">
                  <c:v>0.9545</c:v>
                </c:pt>
                <c:pt idx="1">
                  <c:v>0.936</c:v>
                </c:pt>
                <c:pt idx="2">
                  <c:v>0.4505</c:v>
                </c:pt>
                <c:pt idx="3">
                  <c:v>0.08</c:v>
                </c:pt>
                <c:pt idx="4">
                  <c:v>0.018</c:v>
                </c:pt>
                <c:pt idx="5">
                  <c:v>-0.0165</c:v>
                </c:pt>
                <c:pt idx="6">
                  <c:v>-0.044</c:v>
                </c:pt>
                <c:pt idx="7">
                  <c:v>0.017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'D. polylepis'!$O$57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polylepis'!$O$58:$O$65</c:f>
              <c:numCache>
                <c:formatCode>General</c:formatCode>
                <c:ptCount val="8"/>
                <c:pt idx="0">
                  <c:v>0.934581438110375</c:v>
                </c:pt>
                <c:pt idx="1">
                  <c:v>0.844814296302358</c:v>
                </c:pt>
                <c:pt idx="2">
                  <c:v>0.527159311996597</c:v>
                </c:pt>
                <c:pt idx="3">
                  <c:v>0.136357423416391</c:v>
                </c:pt>
                <c:pt idx="4">
                  <c:v>-0.00896804653463444</c:v>
                </c:pt>
                <c:pt idx="5">
                  <c:v>-0.0380474871049167</c:v>
                </c:pt>
                <c:pt idx="6">
                  <c:v>-0.0430132894940752</c:v>
                </c:pt>
                <c:pt idx="7">
                  <c:v>-0.0438371190505761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71167812"/>
        <c:axId val="935602"/>
      </c:lineChart>
      <c:catAx>
        <c:axId val="71167812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35602"/>
        <c:crosses val="autoZero"/>
        <c:auto val="1"/>
        <c:lblAlgn val="ctr"/>
        <c:lblOffset val="100"/>
        <c:noMultiLvlLbl val="0"/>
      </c:catAx>
      <c:valAx>
        <c:axId val="93560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116781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46268656716"/>
          <c:y val="0.217185385656292"/>
          <c:w val="0.207713893366768"/>
          <c:h val="0.47072294800395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91171232296"/>
          <c:y val="0.0771836794815142"/>
          <c:w val="0.701976083453481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polylepis'!$F$58:$F$65</c:f>
              <c:numCache>
                <c:formatCode>General</c:formatCode>
                <c:ptCount val="8"/>
                <c:pt idx="0">
                  <c:v>1.5545</c:v>
                </c:pt>
                <c:pt idx="1">
                  <c:v>1.6465</c:v>
                </c:pt>
                <c:pt idx="2">
                  <c:v>1.645</c:v>
                </c:pt>
                <c:pt idx="3">
                  <c:v>1.618</c:v>
                </c:pt>
                <c:pt idx="4">
                  <c:v>1.6495</c:v>
                </c:pt>
                <c:pt idx="5">
                  <c:v>1.4955</c:v>
                </c:pt>
                <c:pt idx="6">
                  <c:v>1.7185</c:v>
                </c:pt>
                <c:pt idx="7">
                  <c:v>0.6655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polylepis'!$G$58:$G$65</c:f>
              <c:numCache>
                <c:formatCode>General</c:formatCode>
                <c:ptCount val="8"/>
                <c:pt idx="0">
                  <c:v>1.71849614767634</c:v>
                </c:pt>
                <c:pt idx="1">
                  <c:v>1.71846459979778</c:v>
                </c:pt>
                <c:pt idx="2">
                  <c:v>1.71817477630847</c:v>
                </c:pt>
                <c:pt idx="3">
                  <c:v>1.71551886908693</c:v>
                </c:pt>
                <c:pt idx="4">
                  <c:v>1.69172541809354</c:v>
                </c:pt>
                <c:pt idx="5">
                  <c:v>1.51485824781147</c:v>
                </c:pt>
                <c:pt idx="6">
                  <c:v>0.994224405385115</c:v>
                </c:pt>
                <c:pt idx="7">
                  <c:v>0.71505915424774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1426660"/>
        <c:axId val="44915302"/>
      </c:lineChart>
      <c:catAx>
        <c:axId val="31426660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4915302"/>
        <c:crosses val="autoZero"/>
        <c:auto val="1"/>
        <c:lblAlgn val="ctr"/>
        <c:lblOffset val="100"/>
        <c:noMultiLvlLbl val="0"/>
      </c:catAx>
      <c:valAx>
        <c:axId val="4491530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1426660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63760495293"/>
          <c:y val="0.0315215790248932"/>
          <c:w val="0.20754877014419"/>
          <c:h val="0.3930465527401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824641736623"/>
          <c:y val="0.0771723122238586"/>
          <c:w val="0.702026625964555"/>
          <c:h val="0.655375552282769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Annulata'!$H$58:$H$65</c:f>
              <c:numCache>
                <c:formatCode>General</c:formatCode>
                <c:ptCount val="8"/>
                <c:pt idx="0">
                  <c:v>1.2685</c:v>
                </c:pt>
                <c:pt idx="1">
                  <c:v>1.428</c:v>
                </c:pt>
                <c:pt idx="2">
                  <c:v>2.124</c:v>
                </c:pt>
                <c:pt idx="3">
                  <c:v>2.0185</c:v>
                </c:pt>
                <c:pt idx="4">
                  <c:v>1.1</c:v>
                </c:pt>
                <c:pt idx="5">
                  <c:v>0.425</c:v>
                </c:pt>
                <c:pt idx="6">
                  <c:v>0.2735</c:v>
                </c:pt>
                <c:pt idx="7">
                  <c:v>0.242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Annulata'!$I$58:$I$65</c:f>
              <c:numCache>
                <c:formatCode>General</c:formatCode>
                <c:ptCount val="8"/>
                <c:pt idx="0">
                  <c:v>2.12208204767268</c:v>
                </c:pt>
                <c:pt idx="1">
                  <c:v>2.11243140068891</c:v>
                </c:pt>
                <c:pt idx="2">
                  <c:v>2.05597806013194</c:v>
                </c:pt>
                <c:pt idx="3">
                  <c:v>1.77538492634061</c:v>
                </c:pt>
                <c:pt idx="4">
                  <c:v>1.03329069380324</c:v>
                </c:pt>
                <c:pt idx="5">
                  <c:v>0.443132615425112</c:v>
                </c:pt>
                <c:pt idx="6">
                  <c:v>0.278425263212206</c:v>
                </c:pt>
                <c:pt idx="7">
                  <c:v>0.248106624601362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1573368"/>
        <c:axId val="54352474"/>
      </c:lineChart>
      <c:catAx>
        <c:axId val="3157336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4352474"/>
        <c:crosses val="autoZero"/>
        <c:auto val="1"/>
        <c:lblAlgn val="ctr"/>
        <c:lblOffset val="100"/>
        <c:noMultiLvlLbl val="0"/>
      </c:catAx>
      <c:valAx>
        <c:axId val="543524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157336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984752223634"/>
          <c:y val="0.077036382383267"/>
          <c:w val="0.702160101651842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Annulata'!$J$58:$J$65</c:f>
              <c:numCache>
                <c:formatCode>General</c:formatCode>
                <c:ptCount val="8"/>
                <c:pt idx="0">
                  <c:v>1.844</c:v>
                </c:pt>
                <c:pt idx="1">
                  <c:v>1.9605</c:v>
                </c:pt>
                <c:pt idx="2">
                  <c:v>1.4375</c:v>
                </c:pt>
                <c:pt idx="3">
                  <c:v>0.6065</c:v>
                </c:pt>
                <c:pt idx="4">
                  <c:v>0.337</c:v>
                </c:pt>
                <c:pt idx="5">
                  <c:v>0.2115</c:v>
                </c:pt>
                <c:pt idx="6">
                  <c:v>0.2325</c:v>
                </c:pt>
                <c:pt idx="7">
                  <c:v>0.1835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Annulata'!$K$58:$K$65</c:f>
              <c:numCache>
                <c:formatCode>General</c:formatCode>
                <c:ptCount val="8"/>
                <c:pt idx="0">
                  <c:v>1.94639682539683</c:v>
                </c:pt>
                <c:pt idx="1">
                  <c:v>1.85361278195489</c:v>
                </c:pt>
                <c:pt idx="2">
                  <c:v>1.35876455026455</c:v>
                </c:pt>
                <c:pt idx="3">
                  <c:v>0.532204866562009</c:v>
                </c:pt>
                <c:pt idx="4">
                  <c:v>0.236123785832741</c:v>
                </c:pt>
                <c:pt idx="5">
                  <c:v>0.190252956556106</c:v>
                </c:pt>
                <c:pt idx="6">
                  <c:v>0.184346935779677</c:v>
                </c:pt>
                <c:pt idx="7">
                  <c:v>0.18360591114097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3487600"/>
        <c:axId val="57495822"/>
      </c:lineChart>
      <c:catAx>
        <c:axId val="73487600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7495822"/>
        <c:crosses val="autoZero"/>
        <c:auto val="1"/>
        <c:lblAlgn val="ctr"/>
        <c:lblOffset val="100"/>
        <c:noMultiLvlLbl val="0"/>
      </c:catAx>
      <c:valAx>
        <c:axId val="57495822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487600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946539015505"/>
          <c:y val="0.077036382383267"/>
          <c:w val="0.702109633144116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Annulata'!$L$58:$L$65</c:f>
              <c:numCache>
                <c:formatCode>General</c:formatCode>
                <c:ptCount val="8"/>
                <c:pt idx="0">
                  <c:v>1.4515</c:v>
                </c:pt>
                <c:pt idx="1">
                  <c:v>2.1085</c:v>
                </c:pt>
                <c:pt idx="2">
                  <c:v>2.114</c:v>
                </c:pt>
                <c:pt idx="3">
                  <c:v>1.1615</c:v>
                </c:pt>
                <c:pt idx="4">
                  <c:v>0.533</c:v>
                </c:pt>
                <c:pt idx="5">
                  <c:v>0.2835</c:v>
                </c:pt>
                <c:pt idx="6">
                  <c:v>0.2095</c:v>
                </c:pt>
                <c:pt idx="7">
                  <c:v>0.198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Annulata'!$M$58:$M$65</c:f>
              <c:numCache>
                <c:formatCode>General</c:formatCode>
                <c:ptCount val="8"/>
                <c:pt idx="0">
                  <c:v>2.11116425427303</c:v>
                </c:pt>
                <c:pt idx="1">
                  <c:v>2.09154665621754</c:v>
                </c:pt>
                <c:pt idx="2">
                  <c:v>1.94799128484755</c:v>
                </c:pt>
                <c:pt idx="3">
                  <c:v>1.28731671437272</c:v>
                </c:pt>
                <c:pt idx="4">
                  <c:v>0.468958019316288</c:v>
                </c:pt>
                <c:pt idx="5">
                  <c:v>0.236652684561621</c:v>
                </c:pt>
                <c:pt idx="6">
                  <c:v>0.202918404912279</c:v>
                </c:pt>
                <c:pt idx="7">
                  <c:v>0.198616184651046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7764728"/>
        <c:axId val="95184794"/>
      </c:lineChart>
      <c:catAx>
        <c:axId val="2776472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5184794"/>
        <c:crosses val="autoZero"/>
        <c:auto val="1"/>
        <c:lblAlgn val="ctr"/>
        <c:lblOffset val="100"/>
        <c:noMultiLvlLbl val="0"/>
      </c:catAx>
      <c:valAx>
        <c:axId val="95184794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776472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987264391238"/>
          <c:y val="0.077036382383267"/>
          <c:w val="0.702156563083715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Annulata'!$N$58:$N$65</c:f>
              <c:numCache>
                <c:formatCode>General</c:formatCode>
                <c:ptCount val="8"/>
                <c:pt idx="0">
                  <c:v>1.2655</c:v>
                </c:pt>
                <c:pt idx="1">
                  <c:v>1.1115</c:v>
                </c:pt>
                <c:pt idx="2">
                  <c:v>0.6765</c:v>
                </c:pt>
                <c:pt idx="3">
                  <c:v>0.236</c:v>
                </c:pt>
                <c:pt idx="4">
                  <c:v>0.1525</c:v>
                </c:pt>
                <c:pt idx="5">
                  <c:v>0.2375</c:v>
                </c:pt>
                <c:pt idx="6">
                  <c:v>0.258</c:v>
                </c:pt>
                <c:pt idx="7">
                  <c:v>0.1325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Annulata'!$O$58:$O$65</c:f>
              <c:numCache>
                <c:formatCode>General</c:formatCode>
                <c:ptCount val="8"/>
                <c:pt idx="0">
                  <c:v>1.23087590356453</c:v>
                </c:pt>
                <c:pt idx="1">
                  <c:v>1.08370583261312</c:v>
                </c:pt>
                <c:pt idx="2">
                  <c:v>0.657344862488207</c:v>
                </c:pt>
                <c:pt idx="3">
                  <c:v>0.273679506499885</c:v>
                </c:pt>
                <c:pt idx="4">
                  <c:v>0.158490342504486</c:v>
                </c:pt>
                <c:pt idx="5">
                  <c:v>0.136870528845</c:v>
                </c:pt>
                <c:pt idx="6">
                  <c:v>0.133223198014656</c:v>
                </c:pt>
                <c:pt idx="7">
                  <c:v>0.13261934680224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74283"/>
        <c:axId val="31473749"/>
      </c:lineChart>
      <c:catAx>
        <c:axId val="77428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1473749"/>
        <c:crosses val="autoZero"/>
        <c:auto val="1"/>
        <c:lblAlgn val="ctr"/>
        <c:lblOffset val="100"/>
        <c:noMultiLvlLbl val="0"/>
      </c:catAx>
      <c:valAx>
        <c:axId val="3147374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7428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586591845263"/>
          <c:y val="0.028156552513792"/>
          <c:w val="0.701928243089965"/>
          <c:h val="0.85474133444363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Annulata'!$F$58:$F$65</c:f>
              <c:numCache>
                <c:formatCode>General</c:formatCode>
                <c:ptCount val="8"/>
                <c:pt idx="0">
                  <c:v>1.285</c:v>
                </c:pt>
                <c:pt idx="1">
                  <c:v>1.2865</c:v>
                </c:pt>
                <c:pt idx="2">
                  <c:v>1.777</c:v>
                </c:pt>
                <c:pt idx="3">
                  <c:v>1.474</c:v>
                </c:pt>
                <c:pt idx="4">
                  <c:v>2.0915</c:v>
                </c:pt>
                <c:pt idx="5">
                  <c:v>2.4355</c:v>
                </c:pt>
                <c:pt idx="6">
                  <c:v>1.0275</c:v>
                </c:pt>
                <c:pt idx="7">
                  <c:v>0.4425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'N. Annulata'!$G$57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Annulata'!$G$58:$G$65</c:f>
              <c:numCache>
                <c:formatCode>General</c:formatCode>
                <c:ptCount val="8"/>
                <c:pt idx="0">
                  <c:v>2.43439342828586</c:v>
                </c:pt>
                <c:pt idx="1">
                  <c:v>2.43108033932136</c:v>
                </c:pt>
                <c:pt idx="2">
                  <c:v>2.41792658730159</c:v>
                </c:pt>
                <c:pt idx="3">
                  <c:v>2.36684108527132</c:v>
                </c:pt>
                <c:pt idx="4">
                  <c:v>2.18423758865248</c:v>
                </c:pt>
                <c:pt idx="5">
                  <c:v>1.68570105820106</c:v>
                </c:pt>
                <c:pt idx="6">
                  <c:v>0.947709973753281</c:v>
                </c:pt>
                <c:pt idx="7">
                  <c:v>0.462138816362054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'N. Annulata'!$H$57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Annulata'!$H$58:$H$65</c:f>
              <c:numCache>
                <c:formatCode>General</c:formatCode>
                <c:ptCount val="8"/>
                <c:pt idx="0">
                  <c:v>1.2685</c:v>
                </c:pt>
                <c:pt idx="1">
                  <c:v>1.428</c:v>
                </c:pt>
                <c:pt idx="2">
                  <c:v>2.124</c:v>
                </c:pt>
                <c:pt idx="3">
                  <c:v>2.0185</c:v>
                </c:pt>
                <c:pt idx="4">
                  <c:v>1.1</c:v>
                </c:pt>
                <c:pt idx="5">
                  <c:v>0.425</c:v>
                </c:pt>
                <c:pt idx="6">
                  <c:v>0.2735</c:v>
                </c:pt>
                <c:pt idx="7">
                  <c:v>0.242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'N. Annulata'!$I$57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custDash>
                <a:ds d="1000" sp="1000"/>
              </a:custDash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Annulata'!$I$58:$I$65</c:f>
              <c:numCache>
                <c:formatCode>General</c:formatCode>
                <c:ptCount val="8"/>
                <c:pt idx="0">
                  <c:v>2.12208204767268</c:v>
                </c:pt>
                <c:pt idx="1">
                  <c:v>2.11243140068891</c:v>
                </c:pt>
                <c:pt idx="2">
                  <c:v>2.05597806013194</c:v>
                </c:pt>
                <c:pt idx="3">
                  <c:v>1.77538492634061</c:v>
                </c:pt>
                <c:pt idx="4">
                  <c:v>1.03329069380324</c:v>
                </c:pt>
                <c:pt idx="5">
                  <c:v>0.443132615425112</c:v>
                </c:pt>
                <c:pt idx="6">
                  <c:v>0.278425263212206</c:v>
                </c:pt>
                <c:pt idx="7">
                  <c:v>0.248106624601362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'N. Annulata'!$J$57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Annulata'!$J$58:$J$65</c:f>
              <c:numCache>
                <c:formatCode>General</c:formatCode>
                <c:ptCount val="8"/>
                <c:pt idx="0">
                  <c:v>1.844</c:v>
                </c:pt>
                <c:pt idx="1">
                  <c:v>1.9605</c:v>
                </c:pt>
                <c:pt idx="2">
                  <c:v>1.4375</c:v>
                </c:pt>
                <c:pt idx="3">
                  <c:v>0.6065</c:v>
                </c:pt>
                <c:pt idx="4">
                  <c:v>0.337</c:v>
                </c:pt>
                <c:pt idx="5">
                  <c:v>0.2115</c:v>
                </c:pt>
                <c:pt idx="6">
                  <c:v>0.2325</c:v>
                </c:pt>
                <c:pt idx="7">
                  <c:v>0.1835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'N. Annulata'!$K$57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Annulata'!$K$58:$K$65</c:f>
              <c:numCache>
                <c:formatCode>General</c:formatCode>
                <c:ptCount val="8"/>
                <c:pt idx="0">
                  <c:v>1.94639682539683</c:v>
                </c:pt>
                <c:pt idx="1">
                  <c:v>1.85361278195489</c:v>
                </c:pt>
                <c:pt idx="2">
                  <c:v>1.35876455026455</c:v>
                </c:pt>
                <c:pt idx="3">
                  <c:v>0.532204866562009</c:v>
                </c:pt>
                <c:pt idx="4">
                  <c:v>0.236123785832741</c:v>
                </c:pt>
                <c:pt idx="5">
                  <c:v>0.190252956556106</c:v>
                </c:pt>
                <c:pt idx="6">
                  <c:v>0.184346935779677</c:v>
                </c:pt>
                <c:pt idx="7">
                  <c:v>0.18360591114097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'N. Annulata'!$L$57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Annulata'!$L$58:$L$65</c:f>
              <c:numCache>
                <c:formatCode>General</c:formatCode>
                <c:ptCount val="8"/>
                <c:pt idx="0">
                  <c:v>1.4515</c:v>
                </c:pt>
                <c:pt idx="1">
                  <c:v>2.1085</c:v>
                </c:pt>
                <c:pt idx="2">
                  <c:v>2.114</c:v>
                </c:pt>
                <c:pt idx="3">
                  <c:v>1.1615</c:v>
                </c:pt>
                <c:pt idx="4">
                  <c:v>0.533</c:v>
                </c:pt>
                <c:pt idx="5">
                  <c:v>0.2835</c:v>
                </c:pt>
                <c:pt idx="6">
                  <c:v>0.2095</c:v>
                </c:pt>
                <c:pt idx="7">
                  <c:v>0.198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'N. Annulata'!$M$57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Annulata'!$M$58:$M$65</c:f>
              <c:numCache>
                <c:formatCode>General</c:formatCode>
                <c:ptCount val="8"/>
                <c:pt idx="0">
                  <c:v>2.11116425427303</c:v>
                </c:pt>
                <c:pt idx="1">
                  <c:v>2.09154665621754</c:v>
                </c:pt>
                <c:pt idx="2">
                  <c:v>1.94799128484755</c:v>
                </c:pt>
                <c:pt idx="3">
                  <c:v>1.28731671437272</c:v>
                </c:pt>
                <c:pt idx="4">
                  <c:v>0.468958019316288</c:v>
                </c:pt>
                <c:pt idx="5">
                  <c:v>0.236652684561621</c:v>
                </c:pt>
                <c:pt idx="6">
                  <c:v>0.202918404912279</c:v>
                </c:pt>
                <c:pt idx="7">
                  <c:v>0.198616184651046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'N. Annulata'!$N$57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Annulata'!$N$58:$N$65</c:f>
              <c:numCache>
                <c:formatCode>General</c:formatCode>
                <c:ptCount val="8"/>
                <c:pt idx="0">
                  <c:v>1.2655</c:v>
                </c:pt>
                <c:pt idx="1">
                  <c:v>1.1115</c:v>
                </c:pt>
                <c:pt idx="2">
                  <c:v>0.6765</c:v>
                </c:pt>
                <c:pt idx="3">
                  <c:v>0.236</c:v>
                </c:pt>
                <c:pt idx="4">
                  <c:v>0.1525</c:v>
                </c:pt>
                <c:pt idx="5">
                  <c:v>0.2375</c:v>
                </c:pt>
                <c:pt idx="6">
                  <c:v>0.258</c:v>
                </c:pt>
                <c:pt idx="7">
                  <c:v>0.1325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'N. Annulata'!$O$57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Annulata'!$O$58:$O$65</c:f>
              <c:numCache>
                <c:formatCode>General</c:formatCode>
                <c:ptCount val="8"/>
                <c:pt idx="0">
                  <c:v>1.23087590356453</c:v>
                </c:pt>
                <c:pt idx="1">
                  <c:v>1.08370583261312</c:v>
                </c:pt>
                <c:pt idx="2">
                  <c:v>0.657344862488207</c:v>
                </c:pt>
                <c:pt idx="3">
                  <c:v>0.273679506499885</c:v>
                </c:pt>
                <c:pt idx="4">
                  <c:v>0.158490342504486</c:v>
                </c:pt>
                <c:pt idx="5">
                  <c:v>0.136870528845</c:v>
                </c:pt>
                <c:pt idx="6">
                  <c:v>0.133223198014656</c:v>
                </c:pt>
                <c:pt idx="7">
                  <c:v>0.13261934680224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961229"/>
        <c:axId val="74756343"/>
      </c:lineChart>
      <c:catAx>
        <c:axId val="961229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4756343"/>
        <c:crosses val="autoZero"/>
        <c:auto val="1"/>
        <c:lblAlgn val="ctr"/>
        <c:lblOffset val="100"/>
        <c:noMultiLvlLbl val="0"/>
      </c:catAx>
      <c:valAx>
        <c:axId val="7475634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6122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824641736623"/>
          <c:y val="0.0771836794815142"/>
          <c:w val="0.702026625964555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Annulata'!$F$58:$F$65</c:f>
              <c:numCache>
                <c:formatCode>General</c:formatCode>
                <c:ptCount val="8"/>
                <c:pt idx="0">
                  <c:v>1.285</c:v>
                </c:pt>
                <c:pt idx="1">
                  <c:v>1.2865</c:v>
                </c:pt>
                <c:pt idx="2">
                  <c:v>1.777</c:v>
                </c:pt>
                <c:pt idx="3">
                  <c:v>1.474</c:v>
                </c:pt>
                <c:pt idx="4">
                  <c:v>2.0915</c:v>
                </c:pt>
                <c:pt idx="5">
                  <c:v>2.4355</c:v>
                </c:pt>
                <c:pt idx="6">
                  <c:v>1.0275</c:v>
                </c:pt>
                <c:pt idx="7">
                  <c:v>0.4425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Annulata'!$G$58:$G$65</c:f>
              <c:numCache>
                <c:formatCode>General</c:formatCode>
                <c:ptCount val="8"/>
                <c:pt idx="0">
                  <c:v>2.43439342828586</c:v>
                </c:pt>
                <c:pt idx="1">
                  <c:v>2.43108033932136</c:v>
                </c:pt>
                <c:pt idx="2">
                  <c:v>2.41792658730159</c:v>
                </c:pt>
                <c:pt idx="3">
                  <c:v>2.36684108527132</c:v>
                </c:pt>
                <c:pt idx="4">
                  <c:v>2.18423758865248</c:v>
                </c:pt>
                <c:pt idx="5">
                  <c:v>1.68570105820106</c:v>
                </c:pt>
                <c:pt idx="6">
                  <c:v>0.947709973753281</c:v>
                </c:pt>
                <c:pt idx="7">
                  <c:v>0.462138816362054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1.9335</c:v>
                </c:pt>
                <c:pt idx="1">
                  <c:v>0.978</c:v>
                </c:pt>
                <c:pt idx="2">
                  <c:v>0.3685</c:v>
                </c:pt>
                <c:pt idx="3">
                  <c:v>0.1175</c:v>
                </c:pt>
                <c:pt idx="4">
                  <c:v>0.039</c:v>
                </c:pt>
                <c:pt idx="5">
                  <c:v>0.00799999999999999</c:v>
                </c:pt>
                <c:pt idx="6">
                  <c:v>0.0445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1.72330110763602</c:v>
                </c:pt>
                <c:pt idx="1">
                  <c:v>1.11455517626989</c:v>
                </c:pt>
                <c:pt idx="2">
                  <c:v>0.365632378274677</c:v>
                </c:pt>
                <c:pt idx="3">
                  <c:v>0.087134344472686</c:v>
                </c:pt>
                <c:pt idx="4">
                  <c:v>0.0314072442911787</c:v>
                </c:pt>
                <c:pt idx="5">
                  <c:v>0.0218909069134574</c:v>
                </c:pt>
                <c:pt idx="6">
                  <c:v>0.0203121409080847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4697661"/>
        <c:axId val="21921856"/>
      </c:lineChart>
      <c:catAx>
        <c:axId val="2469766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1921856"/>
        <c:crosses val="autoZero"/>
        <c:auto val="1"/>
        <c:lblAlgn val="ctr"/>
        <c:lblOffset val="100"/>
        <c:noMultiLvlLbl val="0"/>
      </c:catAx>
      <c:valAx>
        <c:axId val="219218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469766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91171232296"/>
          <c:y val="0.0771723122238586"/>
          <c:w val="0.701976083453481"/>
          <c:h val="0.655375552282769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kaouthia'!$H$58:$H$65</c:f>
              <c:numCache>
                <c:formatCode>General</c:formatCode>
                <c:ptCount val="8"/>
                <c:pt idx="0">
                  <c:v>1.5165</c:v>
                </c:pt>
                <c:pt idx="1">
                  <c:v>1.8045</c:v>
                </c:pt>
                <c:pt idx="2">
                  <c:v>1.747</c:v>
                </c:pt>
                <c:pt idx="3">
                  <c:v>1.7315</c:v>
                </c:pt>
                <c:pt idx="4">
                  <c:v>2.259</c:v>
                </c:pt>
                <c:pt idx="5">
                  <c:v>1.2255</c:v>
                </c:pt>
                <c:pt idx="6">
                  <c:v>0.3585</c:v>
                </c:pt>
                <c:pt idx="7">
                  <c:v>0.136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kaouthia'!$I$58:$I$65</c:f>
              <c:numCache>
                <c:formatCode>General</c:formatCode>
                <c:ptCount val="8"/>
                <c:pt idx="0">
                  <c:v>2.25894339709546</c:v>
                </c:pt>
                <c:pt idx="1">
                  <c:v>2.25854725949312</c:v>
                </c:pt>
                <c:pt idx="2">
                  <c:v>2.25538336193567</c:v>
                </c:pt>
                <c:pt idx="3">
                  <c:v>2.23040080656351</c:v>
                </c:pt>
                <c:pt idx="4">
                  <c:v>2.04954470077773</c:v>
                </c:pt>
                <c:pt idx="5">
                  <c:v>1.25932168500267</c:v>
                </c:pt>
                <c:pt idx="6">
                  <c:v>0.367124346083206</c:v>
                </c:pt>
                <c:pt idx="7">
                  <c:v>0.12956319485522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109912"/>
        <c:axId val="39664749"/>
      </c:lineChart>
      <c:catAx>
        <c:axId val="810991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9664749"/>
        <c:crosses val="autoZero"/>
        <c:auto val="1"/>
        <c:lblAlgn val="ctr"/>
        <c:lblOffset val="100"/>
        <c:noMultiLvlLbl val="0"/>
      </c:catAx>
      <c:valAx>
        <c:axId val="3966474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10991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80467558868"/>
          <c:y val="0.077036382383267"/>
          <c:w val="0.702100626799932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kaouthia'!$J$58:$J$65</c:f>
              <c:numCache>
                <c:formatCode>General</c:formatCode>
                <c:ptCount val="8"/>
                <c:pt idx="0">
                  <c:v>1.8105</c:v>
                </c:pt>
                <c:pt idx="1">
                  <c:v>2.1215</c:v>
                </c:pt>
                <c:pt idx="2">
                  <c:v>2.4945</c:v>
                </c:pt>
                <c:pt idx="3">
                  <c:v>0.932</c:v>
                </c:pt>
                <c:pt idx="4">
                  <c:v>0.346</c:v>
                </c:pt>
                <c:pt idx="5">
                  <c:v>0.1185</c:v>
                </c:pt>
                <c:pt idx="6">
                  <c:v>0.059</c:v>
                </c:pt>
                <c:pt idx="7">
                  <c:v>0.0955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kaouthia'!$K$58:$K$65</c:f>
              <c:numCache>
                <c:formatCode>General</c:formatCode>
                <c:ptCount val="8"/>
                <c:pt idx="0">
                  <c:v>2.48763079478404</c:v>
                </c:pt>
                <c:pt idx="1">
                  <c:v>2.44061031038036</c:v>
                </c:pt>
                <c:pt idx="2">
                  <c:v>2.12120163023097</c:v>
                </c:pt>
                <c:pt idx="3">
                  <c:v>1.05383092799129</c:v>
                </c:pt>
                <c:pt idx="4">
                  <c:v>0.252520384452586</c:v>
                </c:pt>
                <c:pt idx="5">
                  <c:v>0.0849975512813499</c:v>
                </c:pt>
                <c:pt idx="6">
                  <c:v>0.0622803326037429</c:v>
                </c:pt>
                <c:pt idx="7">
                  <c:v>0.0594105253887876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1060752"/>
        <c:axId val="43769436"/>
      </c:lineChart>
      <c:catAx>
        <c:axId val="8106075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3769436"/>
        <c:crosses val="autoZero"/>
        <c:auto val="1"/>
        <c:lblAlgn val="ctr"/>
        <c:lblOffset val="100"/>
        <c:noMultiLvlLbl val="0"/>
      </c:catAx>
      <c:valAx>
        <c:axId val="43769436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106075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09269615319"/>
          <c:y val="0.077036382383267"/>
          <c:w val="0.702084392475852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kaouthia'!$L$58:$L$65</c:f>
              <c:numCache>
                <c:formatCode>General</c:formatCode>
                <c:ptCount val="8"/>
                <c:pt idx="0">
                  <c:v>1.6845</c:v>
                </c:pt>
                <c:pt idx="1">
                  <c:v>1.8045</c:v>
                </c:pt>
                <c:pt idx="2">
                  <c:v>1.751</c:v>
                </c:pt>
                <c:pt idx="3">
                  <c:v>2.287</c:v>
                </c:pt>
                <c:pt idx="4">
                  <c:v>1.436</c:v>
                </c:pt>
                <c:pt idx="5">
                  <c:v>0.479</c:v>
                </c:pt>
                <c:pt idx="6">
                  <c:v>0.1585</c:v>
                </c:pt>
                <c:pt idx="7">
                  <c:v>0.042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kaouthia'!$M$58:$M$65</c:f>
              <c:numCache>
                <c:formatCode>General</c:formatCode>
                <c:ptCount val="8"/>
                <c:pt idx="0">
                  <c:v>2.28489450433074</c:v>
                </c:pt>
                <c:pt idx="1">
                  <c:v>2.27593153606557</c:v>
                </c:pt>
                <c:pt idx="2">
                  <c:v>2.22978702549973</c:v>
                </c:pt>
                <c:pt idx="3">
                  <c:v>2.01471384070542</c:v>
                </c:pt>
                <c:pt idx="4">
                  <c:v>1.34080907485417</c:v>
                </c:pt>
                <c:pt idx="5">
                  <c:v>0.505356579924754</c:v>
                </c:pt>
                <c:pt idx="6">
                  <c:v>0.147426494950672</c:v>
                </c:pt>
                <c:pt idx="7">
                  <c:v>0.0627649669422596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4212732"/>
        <c:axId val="61805265"/>
      </c:lineChart>
      <c:catAx>
        <c:axId val="9421273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1805265"/>
        <c:crosses val="autoZero"/>
        <c:auto val="1"/>
        <c:lblAlgn val="ctr"/>
        <c:lblOffset val="100"/>
        <c:noMultiLvlLbl val="0"/>
      </c:catAx>
      <c:valAx>
        <c:axId val="61805265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421273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836304975378"/>
          <c:y val="0.077036382383267"/>
          <c:w val="0.702156563083715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kaouthia'!$N$58:$N$65</c:f>
              <c:numCache>
                <c:formatCode>General</c:formatCode>
                <c:ptCount val="8"/>
                <c:pt idx="0">
                  <c:v>1.1245</c:v>
                </c:pt>
                <c:pt idx="1">
                  <c:v>0.9685</c:v>
                </c:pt>
                <c:pt idx="2">
                  <c:v>0.5015</c:v>
                </c:pt>
                <c:pt idx="3">
                  <c:v>0.1255</c:v>
                </c:pt>
                <c:pt idx="4">
                  <c:v>0.076</c:v>
                </c:pt>
                <c:pt idx="5">
                  <c:v>0.00125</c:v>
                </c:pt>
                <c:pt idx="6">
                  <c:v>0</c:v>
                </c:pt>
                <c:pt idx="7">
                  <c:v>0.00425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kaouthia'!$O$58:$O$65</c:f>
              <c:numCache>
                <c:formatCode>General</c:formatCode>
                <c:ptCount val="8"/>
                <c:pt idx="0">
                  <c:v>1.06723767318122</c:v>
                </c:pt>
                <c:pt idx="1">
                  <c:v>0.902102573993202</c:v>
                </c:pt>
                <c:pt idx="2">
                  <c:v>0.527249835621703</c:v>
                </c:pt>
                <c:pt idx="3">
                  <c:v>0.181230040744626</c:v>
                </c:pt>
                <c:pt idx="4">
                  <c:v>0.0451333120294885</c:v>
                </c:pt>
                <c:pt idx="5">
                  <c:v>0.0101411514731786</c:v>
                </c:pt>
                <c:pt idx="6">
                  <c:v>0.00222277938933449</c:v>
                </c:pt>
                <c:pt idx="7">
                  <c:v>0.000484509747935701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2939262"/>
        <c:axId val="83765410"/>
      </c:lineChart>
      <c:catAx>
        <c:axId val="9293926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3765410"/>
        <c:crosses val="autoZero"/>
        <c:auto val="1"/>
        <c:lblAlgn val="ctr"/>
        <c:lblOffset val="100"/>
        <c:noMultiLvlLbl val="0"/>
      </c:catAx>
      <c:valAx>
        <c:axId val="8376541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293926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67144307123"/>
          <c:y val="0.028156552513792"/>
          <c:w val="0.701892650307481"/>
          <c:h val="0.85474133444363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kaouthia'!$F$58:$F$65</c:f>
              <c:numCache>
                <c:formatCode>General</c:formatCode>
                <c:ptCount val="8"/>
                <c:pt idx="0">
                  <c:v>1.3655</c:v>
                </c:pt>
                <c:pt idx="1">
                  <c:v>1.2555</c:v>
                </c:pt>
                <c:pt idx="2">
                  <c:v>1.8405</c:v>
                </c:pt>
                <c:pt idx="3">
                  <c:v>1.612</c:v>
                </c:pt>
                <c:pt idx="4">
                  <c:v>1.851</c:v>
                </c:pt>
                <c:pt idx="5">
                  <c:v>2.3265</c:v>
                </c:pt>
                <c:pt idx="6">
                  <c:v>0.768</c:v>
                </c:pt>
                <c:pt idx="7">
                  <c:v>0.2985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'N. kaouthia'!$G$57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kaouthia'!$G$58:$G$65</c:f>
              <c:numCache>
                <c:formatCode>General</c:formatCode>
                <c:ptCount val="8"/>
                <c:pt idx="0">
                  <c:v>2.32647565787713</c:v>
                </c:pt>
                <c:pt idx="1">
                  <c:v>2.32630527825628</c:v>
                </c:pt>
                <c:pt idx="2">
                  <c:v>2.32494320067363</c:v>
                </c:pt>
                <c:pt idx="3">
                  <c:v>2.31410763180461</c:v>
                </c:pt>
                <c:pt idx="4">
                  <c:v>2.2311596309442</c:v>
                </c:pt>
                <c:pt idx="5">
                  <c:v>1.74272037309488</c:v>
                </c:pt>
                <c:pt idx="6">
                  <c:v>0.703136565052739</c:v>
                </c:pt>
                <c:pt idx="7">
                  <c:v>0.238310473099748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'N. kaouthia'!$H$57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kaouthia'!$H$58:$H$65</c:f>
              <c:numCache>
                <c:formatCode>General</c:formatCode>
                <c:ptCount val="8"/>
                <c:pt idx="0">
                  <c:v>1.5165</c:v>
                </c:pt>
                <c:pt idx="1">
                  <c:v>1.8045</c:v>
                </c:pt>
                <c:pt idx="2">
                  <c:v>1.747</c:v>
                </c:pt>
                <c:pt idx="3">
                  <c:v>1.7315</c:v>
                </c:pt>
                <c:pt idx="4">
                  <c:v>2.259</c:v>
                </c:pt>
                <c:pt idx="5">
                  <c:v>1.2255</c:v>
                </c:pt>
                <c:pt idx="6">
                  <c:v>0.3585</c:v>
                </c:pt>
                <c:pt idx="7">
                  <c:v>0.136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'N. kaouthia'!$I$57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kaouthia'!$I$58:$I$65</c:f>
              <c:numCache>
                <c:formatCode>General</c:formatCode>
                <c:ptCount val="8"/>
                <c:pt idx="0">
                  <c:v>2.25894339709546</c:v>
                </c:pt>
                <c:pt idx="1">
                  <c:v>2.25854725949312</c:v>
                </c:pt>
                <c:pt idx="2">
                  <c:v>2.25538336193567</c:v>
                </c:pt>
                <c:pt idx="3">
                  <c:v>2.23040080656351</c:v>
                </c:pt>
                <c:pt idx="4">
                  <c:v>2.04954470077773</c:v>
                </c:pt>
                <c:pt idx="5">
                  <c:v>1.25932168500267</c:v>
                </c:pt>
                <c:pt idx="6">
                  <c:v>0.367124346083206</c:v>
                </c:pt>
                <c:pt idx="7">
                  <c:v>0.12956319485522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'N. kaouthia'!$J$57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kaouthia'!$J$58:$J$65</c:f>
              <c:numCache>
                <c:formatCode>General</c:formatCode>
                <c:ptCount val="8"/>
                <c:pt idx="0">
                  <c:v>1.8105</c:v>
                </c:pt>
                <c:pt idx="1">
                  <c:v>2.1215</c:v>
                </c:pt>
                <c:pt idx="2">
                  <c:v>2.4945</c:v>
                </c:pt>
                <c:pt idx="3">
                  <c:v>0.932</c:v>
                </c:pt>
                <c:pt idx="4">
                  <c:v>0.346</c:v>
                </c:pt>
                <c:pt idx="5">
                  <c:v>0.1185</c:v>
                </c:pt>
                <c:pt idx="6">
                  <c:v>0.059</c:v>
                </c:pt>
                <c:pt idx="7">
                  <c:v>0.0955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'N. kaouthia'!$K$57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kaouthia'!$K$58:$K$65</c:f>
              <c:numCache>
                <c:formatCode>General</c:formatCode>
                <c:ptCount val="8"/>
                <c:pt idx="0">
                  <c:v>2.48763079478404</c:v>
                </c:pt>
                <c:pt idx="1">
                  <c:v>2.44061031038036</c:v>
                </c:pt>
                <c:pt idx="2">
                  <c:v>2.12120163023097</c:v>
                </c:pt>
                <c:pt idx="3">
                  <c:v>1.05383092799129</c:v>
                </c:pt>
                <c:pt idx="4">
                  <c:v>0.252520384452586</c:v>
                </c:pt>
                <c:pt idx="5">
                  <c:v>0.0849975512813499</c:v>
                </c:pt>
                <c:pt idx="6">
                  <c:v>0.0622803326037429</c:v>
                </c:pt>
                <c:pt idx="7">
                  <c:v>0.0594105253887876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'N. kaouthia'!$L$57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kaouthia'!$L$58:$L$65</c:f>
              <c:numCache>
                <c:formatCode>General</c:formatCode>
                <c:ptCount val="8"/>
                <c:pt idx="0">
                  <c:v>1.6845</c:v>
                </c:pt>
                <c:pt idx="1">
                  <c:v>1.8045</c:v>
                </c:pt>
                <c:pt idx="2">
                  <c:v>1.751</c:v>
                </c:pt>
                <c:pt idx="3">
                  <c:v>2.287</c:v>
                </c:pt>
                <c:pt idx="4">
                  <c:v>1.436</c:v>
                </c:pt>
                <c:pt idx="5">
                  <c:v>0.479</c:v>
                </c:pt>
                <c:pt idx="6">
                  <c:v>0.1585</c:v>
                </c:pt>
                <c:pt idx="7">
                  <c:v>0.042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'N. kaouthia'!$M$57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kaouthia'!$M$58:$M$65</c:f>
              <c:numCache>
                <c:formatCode>General</c:formatCode>
                <c:ptCount val="8"/>
                <c:pt idx="0">
                  <c:v>2.28489450433074</c:v>
                </c:pt>
                <c:pt idx="1">
                  <c:v>2.27593153606557</c:v>
                </c:pt>
                <c:pt idx="2">
                  <c:v>2.22978702549973</c:v>
                </c:pt>
                <c:pt idx="3">
                  <c:v>2.01471384070542</c:v>
                </c:pt>
                <c:pt idx="4">
                  <c:v>1.34080907485417</c:v>
                </c:pt>
                <c:pt idx="5">
                  <c:v>0.505356579924754</c:v>
                </c:pt>
                <c:pt idx="6">
                  <c:v>0.147426494950672</c:v>
                </c:pt>
                <c:pt idx="7">
                  <c:v>0.0627649669422596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'N. kaouthia'!$N$57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kaouthia'!$N$58:$N$65</c:f>
              <c:numCache>
                <c:formatCode>General</c:formatCode>
                <c:ptCount val="8"/>
                <c:pt idx="0">
                  <c:v>1.1245</c:v>
                </c:pt>
                <c:pt idx="1">
                  <c:v>0.9685</c:v>
                </c:pt>
                <c:pt idx="2">
                  <c:v>0.5015</c:v>
                </c:pt>
                <c:pt idx="3">
                  <c:v>0.1255</c:v>
                </c:pt>
                <c:pt idx="4">
                  <c:v>0.076</c:v>
                </c:pt>
                <c:pt idx="5">
                  <c:v>0.00125</c:v>
                </c:pt>
                <c:pt idx="6">
                  <c:v>0</c:v>
                </c:pt>
                <c:pt idx="7">
                  <c:v>0.00425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'N. kaouthia'!$O$57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kaouthia'!$O$58:$O$65</c:f>
              <c:numCache>
                <c:formatCode>General</c:formatCode>
                <c:ptCount val="8"/>
                <c:pt idx="0">
                  <c:v>1.06723767318122</c:v>
                </c:pt>
                <c:pt idx="1">
                  <c:v>0.902102573993202</c:v>
                </c:pt>
                <c:pt idx="2">
                  <c:v>0.527249835621703</c:v>
                </c:pt>
                <c:pt idx="3">
                  <c:v>0.181230040744626</c:v>
                </c:pt>
                <c:pt idx="4">
                  <c:v>0.0451333120294885</c:v>
                </c:pt>
                <c:pt idx="5">
                  <c:v>0.0101411514731786</c:v>
                </c:pt>
                <c:pt idx="6">
                  <c:v>0.00222277938933449</c:v>
                </c:pt>
                <c:pt idx="7">
                  <c:v>0.000484509747935701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52465675"/>
        <c:axId val="12202818"/>
      </c:lineChart>
      <c:catAx>
        <c:axId val="52465675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2202818"/>
        <c:crosses val="autoZero"/>
        <c:auto val="1"/>
        <c:lblAlgn val="ctr"/>
        <c:lblOffset val="100"/>
        <c:noMultiLvlLbl val="0"/>
      </c:catAx>
      <c:valAx>
        <c:axId val="1220281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2465675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85061794734014"/>
          <c:y val="0.241386489018424"/>
          <c:w val="0.19691903510867"/>
          <c:h val="0.63618383386248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91171232296"/>
          <c:y val="0.0771836794815142"/>
          <c:w val="0.701976083453481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kaouthia'!$F$58:$F$65</c:f>
              <c:numCache>
                <c:formatCode>General</c:formatCode>
                <c:ptCount val="8"/>
                <c:pt idx="0">
                  <c:v>1.3655</c:v>
                </c:pt>
                <c:pt idx="1">
                  <c:v>1.2555</c:v>
                </c:pt>
                <c:pt idx="2">
                  <c:v>1.8405</c:v>
                </c:pt>
                <c:pt idx="3">
                  <c:v>1.612</c:v>
                </c:pt>
                <c:pt idx="4">
                  <c:v>1.851</c:v>
                </c:pt>
                <c:pt idx="5">
                  <c:v>2.3265</c:v>
                </c:pt>
                <c:pt idx="6">
                  <c:v>0.768</c:v>
                </c:pt>
                <c:pt idx="7">
                  <c:v>0.2985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kaouthia'!$G$58:$G$65</c:f>
              <c:numCache>
                <c:formatCode>General</c:formatCode>
                <c:ptCount val="8"/>
                <c:pt idx="0">
                  <c:v>2.32647565787713</c:v>
                </c:pt>
                <c:pt idx="1">
                  <c:v>2.32630527825628</c:v>
                </c:pt>
                <c:pt idx="2">
                  <c:v>2.32494320067363</c:v>
                </c:pt>
                <c:pt idx="3">
                  <c:v>2.31410763180461</c:v>
                </c:pt>
                <c:pt idx="4">
                  <c:v>2.2311596309442</c:v>
                </c:pt>
                <c:pt idx="5">
                  <c:v>1.74272037309488</c:v>
                </c:pt>
                <c:pt idx="6">
                  <c:v>0.703136565052739</c:v>
                </c:pt>
                <c:pt idx="7">
                  <c:v>0.238310473099748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1.57</c:v>
                </c:pt>
                <c:pt idx="1">
                  <c:v>1.669</c:v>
                </c:pt>
                <c:pt idx="2">
                  <c:v>1.724</c:v>
                </c:pt>
                <c:pt idx="3">
                  <c:v>1.84</c:v>
                </c:pt>
                <c:pt idx="4">
                  <c:v>1.839</c:v>
                </c:pt>
                <c:pt idx="5">
                  <c:v>0.896</c:v>
                </c:pt>
                <c:pt idx="6">
                  <c:v>0.395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1.83999674875732</c:v>
                </c:pt>
                <c:pt idx="1">
                  <c:v>1.83994798187265</c:v>
                </c:pt>
                <c:pt idx="2">
                  <c:v>1.83916815914034</c:v>
                </c:pt>
                <c:pt idx="3">
                  <c:v>1.8268044898218</c:v>
                </c:pt>
                <c:pt idx="4">
                  <c:v>1.65430754643315</c:v>
                </c:pt>
                <c:pt idx="5">
                  <c:v>0.825149650402942</c:v>
                </c:pt>
                <c:pt idx="6">
                  <c:v>0.432291539006588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1564333"/>
        <c:axId val="44183139"/>
      </c:lineChart>
      <c:catAx>
        <c:axId val="2156433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4183139"/>
        <c:crosses val="autoZero"/>
        <c:auto val="1"/>
        <c:lblAlgn val="ctr"/>
        <c:lblOffset val="100"/>
        <c:noMultiLvlLbl val="0"/>
      </c:catAx>
      <c:valAx>
        <c:axId val="441831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156433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91171232296"/>
          <c:y val="0.0771723122238586"/>
          <c:w val="0.701976083453481"/>
          <c:h val="0.655375552282769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polylepis'!$H$58:$H$65</c:f>
              <c:numCache>
                <c:formatCode>General</c:formatCode>
                <c:ptCount val="8"/>
                <c:pt idx="0">
                  <c:v>1.6715</c:v>
                </c:pt>
                <c:pt idx="1">
                  <c:v>1.7915</c:v>
                </c:pt>
                <c:pt idx="2">
                  <c:v>1.758</c:v>
                </c:pt>
                <c:pt idx="3">
                  <c:v>2.113</c:v>
                </c:pt>
                <c:pt idx="4">
                  <c:v>0.781</c:v>
                </c:pt>
                <c:pt idx="5">
                  <c:v>0.2925</c:v>
                </c:pt>
                <c:pt idx="6">
                  <c:v>0.0335</c:v>
                </c:pt>
                <c:pt idx="7">
                  <c:v>0.02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polylepis'!$I$58:$I$65</c:f>
              <c:numCache>
                <c:formatCode>General</c:formatCode>
                <c:ptCount val="8"/>
                <c:pt idx="0">
                  <c:v>2.10549801560618</c:v>
                </c:pt>
                <c:pt idx="1">
                  <c:v>2.07896842472665</c:v>
                </c:pt>
                <c:pt idx="2">
                  <c:v>1.96526698146583</c:v>
                </c:pt>
                <c:pt idx="3">
                  <c:v>1.57157609520639</c:v>
                </c:pt>
                <c:pt idx="4">
                  <c:v>0.823961841624768</c:v>
                </c:pt>
                <c:pt idx="5">
                  <c:v>0.270146527065893</c:v>
                </c:pt>
                <c:pt idx="6">
                  <c:v>0.0800568991954994</c:v>
                </c:pt>
                <c:pt idx="7">
                  <c:v>0.033370806282696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1.475</c:v>
                </c:pt>
                <c:pt idx="1">
                  <c:v>1.661</c:v>
                </c:pt>
                <c:pt idx="2">
                  <c:v>2.2135</c:v>
                </c:pt>
                <c:pt idx="3">
                  <c:v>1.2015</c:v>
                </c:pt>
                <c:pt idx="4">
                  <c:v>0.4875</c:v>
                </c:pt>
                <c:pt idx="5">
                  <c:v>0.176</c:v>
                </c:pt>
                <c:pt idx="6">
                  <c:v>0.1165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1.59947120227069</c:v>
                </c:pt>
                <c:pt idx="1">
                  <c:v>1.59515471171691</c:v>
                </c:pt>
                <c:pt idx="2">
                  <c:v>1.55663376982456</c:v>
                </c:pt>
                <c:pt idx="3">
                  <c:v>1.27845942423232</c:v>
                </c:pt>
                <c:pt idx="4">
                  <c:v>0.535216796888615</c:v>
                </c:pt>
                <c:pt idx="5">
                  <c:v>0.177376971604563</c:v>
                </c:pt>
                <c:pt idx="6">
                  <c:v>0.123376020078378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373468"/>
        <c:axId val="22057854"/>
      </c:lineChart>
      <c:catAx>
        <c:axId val="637346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2057854"/>
        <c:crosses val="autoZero"/>
        <c:auto val="1"/>
        <c:lblAlgn val="ctr"/>
        <c:lblOffset val="100"/>
        <c:noMultiLvlLbl val="0"/>
      </c:catAx>
      <c:valAx>
        <c:axId val="2205785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7346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63760495293"/>
          <c:y val="0.0318114874815906"/>
          <c:w val="0.20754877014419"/>
          <c:h val="0.39298865812343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chart" Target="../charts/chart87.xml"/><Relationship Id="rId3" Type="http://schemas.openxmlformats.org/officeDocument/2006/relationships/chart" Target="../charts/chart88.xml"/><Relationship Id="rId4" Type="http://schemas.openxmlformats.org/officeDocument/2006/relationships/chart" Target="../charts/chart89.xml"/><Relationship Id="rId5" Type="http://schemas.openxmlformats.org/officeDocument/2006/relationships/chart" Target="../charts/chart90.xml"/><Relationship Id="rId6" Type="http://schemas.openxmlformats.org/officeDocument/2006/relationships/chart" Target="../charts/chart91.xml"/><Relationship Id="rId7" Type="http://schemas.openxmlformats.org/officeDocument/2006/relationships/chart" Target="../charts/chart92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0.png"/><Relationship Id="rId2" Type="http://schemas.openxmlformats.org/officeDocument/2006/relationships/chart" Target="../charts/chart93.xml"/><Relationship Id="rId3" Type="http://schemas.openxmlformats.org/officeDocument/2006/relationships/chart" Target="../charts/chart94.xml"/><Relationship Id="rId4" Type="http://schemas.openxmlformats.org/officeDocument/2006/relationships/chart" Target="../charts/chart95.xml"/><Relationship Id="rId5" Type="http://schemas.openxmlformats.org/officeDocument/2006/relationships/chart" Target="../charts/chart96.xml"/><Relationship Id="rId6" Type="http://schemas.openxmlformats.org/officeDocument/2006/relationships/chart" Target="../charts/chart97.xml"/><Relationship Id="rId7" Type="http://schemas.openxmlformats.org/officeDocument/2006/relationships/chart" Target="../charts/chart98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chart" Target="../charts/chart99.xml"/><Relationship Id="rId3" Type="http://schemas.openxmlformats.org/officeDocument/2006/relationships/chart" Target="../charts/chart100.xml"/><Relationship Id="rId4" Type="http://schemas.openxmlformats.org/officeDocument/2006/relationships/chart" Target="../charts/chart101.xml"/><Relationship Id="rId5" Type="http://schemas.openxmlformats.org/officeDocument/2006/relationships/chart" Target="../charts/chart102.xml"/><Relationship Id="rId6" Type="http://schemas.openxmlformats.org/officeDocument/2006/relationships/chart" Target="../charts/chart103.xml"/><Relationship Id="rId7" Type="http://schemas.openxmlformats.org/officeDocument/2006/relationships/chart" Target="../charts/chart10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272160</xdr:colOff>
      <xdr:row>62</xdr:row>
      <xdr:rowOff>85320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49680" y="9865080"/>
          <a:ext cx="3976560" cy="1229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491040</xdr:colOff>
      <xdr:row>101</xdr:row>
      <xdr:rowOff>17280</xdr:rowOff>
    </xdr:to>
    <xdr:graphicFrame>
      <xdr:nvGraphicFramePr>
        <xdr:cNvPr id="1" name="Chart 12"/>
        <xdr:cNvGraphicFramePr/>
      </xdr:nvGraphicFramePr>
      <xdr:xfrm>
        <a:off x="0" y="15544800"/>
        <a:ext cx="4245120" cy="2444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400320</xdr:colOff>
      <xdr:row>87</xdr:row>
      <xdr:rowOff>34560</xdr:rowOff>
    </xdr:from>
    <xdr:to>
      <xdr:col>11</xdr:col>
      <xdr:colOff>489240</xdr:colOff>
      <xdr:row>101</xdr:row>
      <xdr:rowOff>24480</xdr:rowOff>
    </xdr:to>
    <xdr:graphicFrame>
      <xdr:nvGraphicFramePr>
        <xdr:cNvPr id="2" name="Chart 13"/>
        <xdr:cNvGraphicFramePr/>
      </xdr:nvGraphicFramePr>
      <xdr:xfrm>
        <a:off x="4966920" y="15552360"/>
        <a:ext cx="424944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178200</xdr:colOff>
      <xdr:row>87</xdr:row>
      <xdr:rowOff>30600</xdr:rowOff>
    </xdr:from>
    <xdr:to>
      <xdr:col>19</xdr:col>
      <xdr:colOff>509040</xdr:colOff>
      <xdr:row>101</xdr:row>
      <xdr:rowOff>20520</xdr:rowOff>
    </xdr:to>
    <xdr:graphicFrame>
      <xdr:nvGraphicFramePr>
        <xdr:cNvPr id="3" name="Chart 14"/>
        <xdr:cNvGraphicFramePr/>
      </xdr:nvGraphicFramePr>
      <xdr:xfrm>
        <a:off x="9486000" y="15548400"/>
        <a:ext cx="424872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563040</xdr:colOff>
      <xdr:row>87</xdr:row>
      <xdr:rowOff>28080</xdr:rowOff>
    </xdr:from>
    <xdr:to>
      <xdr:col>26</xdr:col>
      <xdr:colOff>540000</xdr:colOff>
      <xdr:row>101</xdr:row>
      <xdr:rowOff>18000</xdr:rowOff>
    </xdr:to>
    <xdr:graphicFrame>
      <xdr:nvGraphicFramePr>
        <xdr:cNvPr id="4" name="Chart 15"/>
        <xdr:cNvGraphicFramePr/>
      </xdr:nvGraphicFramePr>
      <xdr:xfrm>
        <a:off x="13788720" y="15545880"/>
        <a:ext cx="423972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0</xdr:colOff>
      <xdr:row>44</xdr:row>
      <xdr:rowOff>163800</xdr:rowOff>
    </xdr:from>
    <xdr:to>
      <xdr:col>27</xdr:col>
      <xdr:colOff>549360</xdr:colOff>
      <xdr:row>82</xdr:row>
      <xdr:rowOff>150120</xdr:rowOff>
    </xdr:to>
    <xdr:graphicFrame>
      <xdr:nvGraphicFramePr>
        <xdr:cNvPr id="5" name="Chart 16"/>
        <xdr:cNvGraphicFramePr/>
      </xdr:nvGraphicFramePr>
      <xdr:xfrm>
        <a:off x="12616560" y="7875000"/>
        <a:ext cx="6030000" cy="6916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491400</xdr:colOff>
      <xdr:row>86</xdr:row>
      <xdr:rowOff>159840</xdr:rowOff>
    </xdr:to>
    <xdr:graphicFrame>
      <xdr:nvGraphicFramePr>
        <xdr:cNvPr id="6" name="Chart 12_0"/>
        <xdr:cNvGraphicFramePr/>
      </xdr:nvGraphicFramePr>
      <xdr:xfrm>
        <a:off x="360" y="13059000"/>
        <a:ext cx="424512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271440</xdr:colOff>
      <xdr:row>62</xdr:row>
      <xdr:rowOff>85320</xdr:rowOff>
    </xdr:to>
    <xdr:pic>
      <xdr:nvPicPr>
        <xdr:cNvPr id="7" name="Image 1_0" descr=""/>
        <xdr:cNvPicPr/>
      </xdr:nvPicPr>
      <xdr:blipFill>
        <a:blip r:embed="rId1"/>
        <a:stretch/>
      </xdr:blipFill>
      <xdr:spPr>
        <a:xfrm>
          <a:off x="49680" y="9865080"/>
          <a:ext cx="3975840" cy="1229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490320</xdr:colOff>
      <xdr:row>101</xdr:row>
      <xdr:rowOff>17280</xdr:rowOff>
    </xdr:to>
    <xdr:graphicFrame>
      <xdr:nvGraphicFramePr>
        <xdr:cNvPr id="8" name="Chart 12_1"/>
        <xdr:cNvGraphicFramePr/>
      </xdr:nvGraphicFramePr>
      <xdr:xfrm>
        <a:off x="0" y="15544800"/>
        <a:ext cx="4244400" cy="2444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399600</xdr:colOff>
      <xdr:row>87</xdr:row>
      <xdr:rowOff>34560</xdr:rowOff>
    </xdr:from>
    <xdr:to>
      <xdr:col>12</xdr:col>
      <xdr:colOff>159840</xdr:colOff>
      <xdr:row>101</xdr:row>
      <xdr:rowOff>24480</xdr:rowOff>
    </xdr:to>
    <xdr:graphicFrame>
      <xdr:nvGraphicFramePr>
        <xdr:cNvPr id="9" name="Chart 13_0"/>
        <xdr:cNvGraphicFramePr/>
      </xdr:nvGraphicFramePr>
      <xdr:xfrm>
        <a:off x="4966200" y="15552360"/>
        <a:ext cx="424980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178200</xdr:colOff>
      <xdr:row>87</xdr:row>
      <xdr:rowOff>30600</xdr:rowOff>
    </xdr:from>
    <xdr:to>
      <xdr:col>19</xdr:col>
      <xdr:colOff>508680</xdr:colOff>
      <xdr:row>101</xdr:row>
      <xdr:rowOff>20520</xdr:rowOff>
    </xdr:to>
    <xdr:graphicFrame>
      <xdr:nvGraphicFramePr>
        <xdr:cNvPr id="10" name="Chart 14_0"/>
        <xdr:cNvGraphicFramePr/>
      </xdr:nvGraphicFramePr>
      <xdr:xfrm>
        <a:off x="9234360" y="15548400"/>
        <a:ext cx="424836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562680</xdr:colOff>
      <xdr:row>87</xdr:row>
      <xdr:rowOff>28080</xdr:rowOff>
    </xdr:from>
    <xdr:to>
      <xdr:col>26</xdr:col>
      <xdr:colOff>539640</xdr:colOff>
      <xdr:row>101</xdr:row>
      <xdr:rowOff>18000</xdr:rowOff>
    </xdr:to>
    <xdr:graphicFrame>
      <xdr:nvGraphicFramePr>
        <xdr:cNvPr id="11" name="Chart 15_0"/>
        <xdr:cNvGraphicFramePr/>
      </xdr:nvGraphicFramePr>
      <xdr:xfrm>
        <a:off x="13536720" y="15545880"/>
        <a:ext cx="423972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9000</xdr:colOff>
      <xdr:row>45</xdr:row>
      <xdr:rowOff>2880</xdr:rowOff>
    </xdr:from>
    <xdr:to>
      <xdr:col>27</xdr:col>
      <xdr:colOff>557640</xdr:colOff>
      <xdr:row>83</xdr:row>
      <xdr:rowOff>4320</xdr:rowOff>
    </xdr:to>
    <xdr:graphicFrame>
      <xdr:nvGraphicFramePr>
        <xdr:cNvPr id="12" name="Chart 16_0"/>
        <xdr:cNvGraphicFramePr/>
      </xdr:nvGraphicFramePr>
      <xdr:xfrm>
        <a:off x="12374280" y="7904520"/>
        <a:ext cx="6029280" cy="6916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490680</xdr:colOff>
      <xdr:row>86</xdr:row>
      <xdr:rowOff>159840</xdr:rowOff>
    </xdr:to>
    <xdr:graphicFrame>
      <xdr:nvGraphicFramePr>
        <xdr:cNvPr id="13" name="Chart 12_2"/>
        <xdr:cNvGraphicFramePr/>
      </xdr:nvGraphicFramePr>
      <xdr:xfrm>
        <a:off x="360" y="13059000"/>
        <a:ext cx="424440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271440</xdr:colOff>
      <xdr:row>62</xdr:row>
      <xdr:rowOff>85320</xdr:rowOff>
    </xdr:to>
    <xdr:pic>
      <xdr:nvPicPr>
        <xdr:cNvPr id="14" name="Image 1_0" descr=""/>
        <xdr:cNvPicPr/>
      </xdr:nvPicPr>
      <xdr:blipFill>
        <a:blip r:embed="rId1"/>
        <a:stretch/>
      </xdr:blipFill>
      <xdr:spPr>
        <a:xfrm>
          <a:off x="49680" y="9865080"/>
          <a:ext cx="3975840" cy="1229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490320</xdr:colOff>
      <xdr:row>101</xdr:row>
      <xdr:rowOff>17280</xdr:rowOff>
    </xdr:to>
    <xdr:graphicFrame>
      <xdr:nvGraphicFramePr>
        <xdr:cNvPr id="15" name="Chart 12_1"/>
        <xdr:cNvGraphicFramePr/>
      </xdr:nvGraphicFramePr>
      <xdr:xfrm>
        <a:off x="0" y="15544800"/>
        <a:ext cx="4244400" cy="2444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399600</xdr:colOff>
      <xdr:row>87</xdr:row>
      <xdr:rowOff>34560</xdr:rowOff>
    </xdr:from>
    <xdr:to>
      <xdr:col>12</xdr:col>
      <xdr:colOff>93600</xdr:colOff>
      <xdr:row>101</xdr:row>
      <xdr:rowOff>24480</xdr:rowOff>
    </xdr:to>
    <xdr:graphicFrame>
      <xdr:nvGraphicFramePr>
        <xdr:cNvPr id="16" name="Chart 13_0"/>
        <xdr:cNvGraphicFramePr/>
      </xdr:nvGraphicFramePr>
      <xdr:xfrm>
        <a:off x="4966200" y="15552360"/>
        <a:ext cx="424980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177840</xdr:colOff>
      <xdr:row>87</xdr:row>
      <xdr:rowOff>30600</xdr:rowOff>
    </xdr:from>
    <xdr:to>
      <xdr:col>19</xdr:col>
      <xdr:colOff>508320</xdr:colOff>
      <xdr:row>101</xdr:row>
      <xdr:rowOff>20520</xdr:rowOff>
    </xdr:to>
    <xdr:graphicFrame>
      <xdr:nvGraphicFramePr>
        <xdr:cNvPr id="17" name="Chart 14_0"/>
        <xdr:cNvGraphicFramePr/>
      </xdr:nvGraphicFramePr>
      <xdr:xfrm>
        <a:off x="9300240" y="15548400"/>
        <a:ext cx="424836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562320</xdr:colOff>
      <xdr:row>87</xdr:row>
      <xdr:rowOff>28080</xdr:rowOff>
    </xdr:from>
    <xdr:to>
      <xdr:col>26</xdr:col>
      <xdr:colOff>539280</xdr:colOff>
      <xdr:row>101</xdr:row>
      <xdr:rowOff>18000</xdr:rowOff>
    </xdr:to>
    <xdr:graphicFrame>
      <xdr:nvGraphicFramePr>
        <xdr:cNvPr id="18" name="Chart 15_0"/>
        <xdr:cNvGraphicFramePr/>
      </xdr:nvGraphicFramePr>
      <xdr:xfrm>
        <a:off x="13602600" y="15545880"/>
        <a:ext cx="423972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-360</xdr:colOff>
      <xdr:row>44</xdr:row>
      <xdr:rowOff>163800</xdr:rowOff>
    </xdr:from>
    <xdr:to>
      <xdr:col>27</xdr:col>
      <xdr:colOff>548640</xdr:colOff>
      <xdr:row>82</xdr:row>
      <xdr:rowOff>150120</xdr:rowOff>
    </xdr:to>
    <xdr:graphicFrame>
      <xdr:nvGraphicFramePr>
        <xdr:cNvPr id="19" name="Chart 16_0"/>
        <xdr:cNvGraphicFramePr/>
      </xdr:nvGraphicFramePr>
      <xdr:xfrm>
        <a:off x="12430800" y="7875000"/>
        <a:ext cx="6029640" cy="6916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490680</xdr:colOff>
      <xdr:row>86</xdr:row>
      <xdr:rowOff>159840</xdr:rowOff>
    </xdr:to>
    <xdr:graphicFrame>
      <xdr:nvGraphicFramePr>
        <xdr:cNvPr id="20" name="Chart 12_2"/>
        <xdr:cNvGraphicFramePr/>
      </xdr:nvGraphicFramePr>
      <xdr:xfrm>
        <a:off x="360" y="13059000"/>
        <a:ext cx="424440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N68" activeCellId="0" sqref="N68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10.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1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1.57</v>
      </c>
      <c r="G33" s="0" t="n">
        <v>1.331</v>
      </c>
      <c r="H33" s="0" t="n">
        <v>1.432</v>
      </c>
      <c r="I33" s="0" t="n">
        <v>1.436</v>
      </c>
      <c r="J33" s="0" t="n">
        <v>1.99</v>
      </c>
      <c r="K33" s="0" t="n">
        <v>2.029</v>
      </c>
      <c r="L33" s="0" t="n">
        <v>1.586</v>
      </c>
      <c r="M33" s="0" t="n">
        <v>1.648</v>
      </c>
      <c r="N33" s="0" t="n">
        <v>1.365</v>
      </c>
      <c r="O33" s="0" t="n">
        <v>1.497</v>
      </c>
      <c r="P33" s="0" t="n">
        <v>2.157</v>
      </c>
      <c r="Q33" s="0" t="n">
        <v>2.041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1.475</v>
      </c>
      <c r="G34" s="0" t="n">
        <v>1.429</v>
      </c>
      <c r="H34" s="0" t="n">
        <v>1.608</v>
      </c>
      <c r="I34" s="0" t="n">
        <v>1.579</v>
      </c>
      <c r="J34" s="0" t="n">
        <v>2.111</v>
      </c>
      <c r="K34" s="0" t="n">
        <v>2.141</v>
      </c>
      <c r="L34" s="0" t="n">
        <v>2.181</v>
      </c>
      <c r="M34" s="0" t="n">
        <v>2.367</v>
      </c>
      <c r="N34" s="0" t="n">
        <v>1.305</v>
      </c>
      <c r="O34" s="0" t="n">
        <v>1.249</v>
      </c>
      <c r="P34" s="0" t="n">
        <v>1.229</v>
      </c>
      <c r="Q34" s="0" t="n">
        <v>1.058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1.953</v>
      </c>
      <c r="G35" s="0" t="n">
        <v>1.932</v>
      </c>
      <c r="H35" s="0" t="n">
        <v>2.201</v>
      </c>
      <c r="I35" s="0" t="n">
        <v>2.378</v>
      </c>
      <c r="J35" s="0" t="n">
        <v>1.742</v>
      </c>
      <c r="K35" s="0" t="n">
        <v>1.464</v>
      </c>
      <c r="L35" s="0" t="n">
        <v>2.278</v>
      </c>
      <c r="M35" s="0" t="n">
        <v>2.281</v>
      </c>
      <c r="N35" s="0" t="n">
        <v>0.977</v>
      </c>
      <c r="O35" s="0" t="n">
        <v>0.707</v>
      </c>
      <c r="P35" s="0" t="n">
        <v>0.605</v>
      </c>
      <c r="Q35" s="0" t="n">
        <v>0.463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1.616</v>
      </c>
      <c r="G36" s="0" t="n">
        <v>1.663</v>
      </c>
      <c r="H36" s="0" t="n">
        <v>2.211</v>
      </c>
      <c r="I36" s="0" t="n">
        <v>2.157</v>
      </c>
      <c r="J36" s="0" t="n">
        <v>0.746</v>
      </c>
      <c r="K36" s="0" t="n">
        <v>0.798</v>
      </c>
      <c r="L36" s="0" t="n">
        <v>1.268</v>
      </c>
      <c r="M36" s="0" t="n">
        <v>1.386</v>
      </c>
      <c r="N36" s="0" t="n">
        <v>0.421</v>
      </c>
      <c r="O36" s="0" t="n">
        <v>0.382</v>
      </c>
      <c r="P36" s="0" t="n">
        <v>0.303</v>
      </c>
      <c r="Q36" s="0" t="n">
        <v>0.263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2.189</v>
      </c>
      <c r="G37" s="0" t="n">
        <v>2.325</v>
      </c>
      <c r="H37" s="0" t="n">
        <v>1.3</v>
      </c>
      <c r="I37" s="0" t="n">
        <v>1.231</v>
      </c>
      <c r="J37" s="0" t="n">
        <v>0.534</v>
      </c>
      <c r="K37" s="0" t="n">
        <v>0.471</v>
      </c>
      <c r="L37" s="0" t="n">
        <v>0.715</v>
      </c>
      <c r="M37" s="0" t="n">
        <v>0.682</v>
      </c>
      <c r="N37" s="0" t="n">
        <v>0.316</v>
      </c>
      <c r="O37" s="0" t="n">
        <v>0.32</v>
      </c>
      <c r="P37" s="0" t="n">
        <v>0.204</v>
      </c>
      <c r="Q37" s="0" t="n">
        <v>0.205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2.643</v>
      </c>
      <c r="G38" s="0" t="n">
        <v>2.559</v>
      </c>
      <c r="H38" s="0" t="n">
        <v>0.551</v>
      </c>
      <c r="I38" s="0" t="n">
        <v>0.63</v>
      </c>
      <c r="J38" s="0" t="n">
        <v>0.409</v>
      </c>
      <c r="K38" s="0" t="n">
        <v>0.345</v>
      </c>
      <c r="L38" s="0" t="n">
        <v>0.43</v>
      </c>
      <c r="M38" s="0" t="n">
        <v>0.468</v>
      </c>
      <c r="N38" s="0" t="n">
        <v>0.502</v>
      </c>
      <c r="O38" s="0" t="n">
        <v>0.304</v>
      </c>
      <c r="P38" s="0" t="n">
        <v>0.181</v>
      </c>
      <c r="Q38" s="0" t="n">
        <v>0.166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1.21</v>
      </c>
      <c r="G39" s="0" t="n">
        <v>1.176</v>
      </c>
      <c r="H39" s="0" t="n">
        <v>0.442</v>
      </c>
      <c r="I39" s="0" t="n">
        <v>0.436</v>
      </c>
      <c r="J39" s="0" t="n">
        <v>0.394</v>
      </c>
      <c r="K39" s="0" t="n">
        <v>0.402</v>
      </c>
      <c r="L39" s="0" t="n">
        <v>0.368</v>
      </c>
      <c r="M39" s="0" t="n">
        <v>0.382</v>
      </c>
      <c r="N39" s="0" t="n">
        <v>0.514</v>
      </c>
      <c r="O39" s="0" t="n">
        <v>0.333</v>
      </c>
      <c r="P39" s="0" t="n">
        <v>0.197</v>
      </c>
      <c r="Q39" s="0" t="n">
        <v>0.223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0.639</v>
      </c>
      <c r="G40" s="0" t="n">
        <v>0.577</v>
      </c>
      <c r="H40" s="0" t="n">
        <v>0.44</v>
      </c>
      <c r="I40" s="0" t="n">
        <v>0.375</v>
      </c>
      <c r="J40" s="0" t="n">
        <v>0.352</v>
      </c>
      <c r="K40" s="0" t="n">
        <v>0.346</v>
      </c>
      <c r="L40" s="0" t="n">
        <v>0.342</v>
      </c>
      <c r="M40" s="0" t="n">
        <v>0.385</v>
      </c>
      <c r="N40" s="0" t="n">
        <v>0.315</v>
      </c>
      <c r="O40" s="0" t="n">
        <v>0.281</v>
      </c>
      <c r="P40" s="1" t="n">
        <v>0.162</v>
      </c>
      <c r="Q40" s="2" t="n">
        <v>0.169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3" customFormat="true" ht="13.8" hidden="false" customHeight="false" outlineLevel="0" collapsed="false">
      <c r="A44" s="0"/>
      <c r="F44" s="3" t="n">
        <v>1</v>
      </c>
      <c r="G44" s="3" t="n">
        <v>2</v>
      </c>
      <c r="H44" s="3" t="n">
        <v>3</v>
      </c>
      <c r="I44" s="3" t="n">
        <v>4</v>
      </c>
      <c r="J44" s="3" t="n">
        <v>5</v>
      </c>
      <c r="K44" s="3" t="n">
        <v>6</v>
      </c>
      <c r="L44" s="3" t="n">
        <v>7</v>
      </c>
      <c r="M44" s="3" t="n">
        <v>8</v>
      </c>
      <c r="N44" s="3" t="n">
        <v>9</v>
      </c>
      <c r="O44" s="3" t="n">
        <v>10</v>
      </c>
      <c r="P44" s="3" t="n">
        <v>11</v>
      </c>
      <c r="Q44" s="3" t="n">
        <v>12</v>
      </c>
    </row>
    <row r="45" s="4" customFormat="true" ht="15" hidden="false" customHeight="false" outlineLevel="0" collapsed="false">
      <c r="A45" s="0" t="s">
        <v>43</v>
      </c>
      <c r="B45" s="4" t="s">
        <v>44</v>
      </c>
      <c r="C45" s="4" t="s">
        <v>45</v>
      </c>
      <c r="D45" s="4" t="s">
        <v>46</v>
      </c>
      <c r="E45" s="4" t="s">
        <v>47</v>
      </c>
      <c r="F45" s="5" t="s">
        <v>48</v>
      </c>
      <c r="G45" s="5" t="s">
        <v>48</v>
      </c>
      <c r="H45" s="6" t="s">
        <v>49</v>
      </c>
      <c r="I45" s="5" t="s">
        <v>49</v>
      </c>
      <c r="J45" s="7" t="s">
        <v>50</v>
      </c>
      <c r="K45" s="7" t="s">
        <v>50</v>
      </c>
      <c r="L45" s="7" t="s">
        <v>51</v>
      </c>
      <c r="M45" s="7" t="s">
        <v>51</v>
      </c>
      <c r="N45" s="7" t="s">
        <v>52</v>
      </c>
      <c r="O45" s="7" t="s">
        <v>52</v>
      </c>
      <c r="P45" s="7" t="s">
        <v>53</v>
      </c>
      <c r="Q45" s="5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8" t="n">
        <f aca="false">D46</f>
        <v>100</v>
      </c>
      <c r="D46" s="8" t="n">
        <v>100</v>
      </c>
      <c r="E46" s="9" t="n">
        <f aca="false">1/D46</f>
        <v>0.01</v>
      </c>
      <c r="F46" s="0" t="n">
        <f aca="false">F33-$F$55</f>
        <v>1.4045</v>
      </c>
      <c r="G46" s="0" t="n">
        <f aca="false">G33-$F$55</f>
        <v>1.1655</v>
      </c>
      <c r="H46" s="0" t="n">
        <f aca="false">H33-$F$55</f>
        <v>1.2665</v>
      </c>
      <c r="I46" s="0" t="n">
        <f aca="false">I33-$F$55</f>
        <v>1.2705</v>
      </c>
      <c r="J46" s="0" t="n">
        <f aca="false">J33-$F$55</f>
        <v>1.8245</v>
      </c>
      <c r="K46" s="0" t="n">
        <f aca="false">K33-$F$55</f>
        <v>1.8635</v>
      </c>
      <c r="L46" s="0" t="n">
        <f aca="false">L33-$F$55</f>
        <v>1.4205</v>
      </c>
      <c r="M46" s="0" t="n">
        <f aca="false">M33-$F$55</f>
        <v>1.4825</v>
      </c>
      <c r="N46" s="0" t="n">
        <f aca="false">N33-$F$55</f>
        <v>1.1995</v>
      </c>
      <c r="O46" s="0" t="n">
        <f aca="false">O33-$F$55</f>
        <v>1.3315</v>
      </c>
      <c r="P46" s="0" t="n">
        <f aca="false">P33-$F$55</f>
        <v>1.9915</v>
      </c>
      <c r="Q46" s="0" t="n">
        <f aca="false">Q33-$F$55</f>
        <v>1.8755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8" t="n">
        <f aca="false">D47</f>
        <v>400</v>
      </c>
      <c r="D47" s="8" t="n">
        <f aca="false">(1/B47)*D46</f>
        <v>400</v>
      </c>
      <c r="E47" s="9" t="n">
        <f aca="false">1/D47</f>
        <v>0.0025</v>
      </c>
      <c r="F47" s="0" t="n">
        <f aca="false">F34-$F$55</f>
        <v>1.3095</v>
      </c>
      <c r="G47" s="0" t="n">
        <f aca="false">G34-$F$55</f>
        <v>1.2635</v>
      </c>
      <c r="H47" s="0" t="n">
        <f aca="false">H34-$F$55</f>
        <v>1.4425</v>
      </c>
      <c r="I47" s="0" t="n">
        <f aca="false">I34-$F$55</f>
        <v>1.4135</v>
      </c>
      <c r="J47" s="0" t="n">
        <f aca="false">J34-$F$55</f>
        <v>1.9455</v>
      </c>
      <c r="K47" s="0" t="n">
        <f aca="false">K34-$F$55</f>
        <v>1.9755</v>
      </c>
      <c r="L47" s="0" t="n">
        <f aca="false">L34-$F$55</f>
        <v>2.0155</v>
      </c>
      <c r="M47" s="0" t="n">
        <f aca="false">M34-$F$55</f>
        <v>2.2015</v>
      </c>
      <c r="N47" s="0" t="n">
        <f aca="false">N34-$F$55</f>
        <v>1.1395</v>
      </c>
      <c r="O47" s="0" t="n">
        <f aca="false">O34-$F$55</f>
        <v>1.0835</v>
      </c>
      <c r="P47" s="0" t="n">
        <f aca="false">P34-$F$55</f>
        <v>1.0635</v>
      </c>
      <c r="Q47" s="0" t="n">
        <f aca="false">Q34-$F$55</f>
        <v>0.8925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8" t="n">
        <f aca="false">D48</f>
        <v>1600</v>
      </c>
      <c r="D48" s="8" t="n">
        <f aca="false">(1/B48)*D47</f>
        <v>1600</v>
      </c>
      <c r="E48" s="9" t="n">
        <f aca="false">1/D48</f>
        <v>0.000625</v>
      </c>
      <c r="F48" s="0" t="n">
        <f aca="false">F35-$F$55</f>
        <v>1.7875</v>
      </c>
      <c r="G48" s="0" t="n">
        <f aca="false">G35-$F$55</f>
        <v>1.7665</v>
      </c>
      <c r="H48" s="0" t="n">
        <f aca="false">H35-$F$55</f>
        <v>2.0355</v>
      </c>
      <c r="I48" s="0" t="n">
        <f aca="false">I35-$F$55</f>
        <v>2.2125</v>
      </c>
      <c r="J48" s="0" t="n">
        <f aca="false">J35-$F$55</f>
        <v>1.5765</v>
      </c>
      <c r="K48" s="0" t="n">
        <f aca="false">K35-$F$55</f>
        <v>1.2985</v>
      </c>
      <c r="L48" s="0" t="n">
        <f aca="false">L35-$F$55</f>
        <v>2.1125</v>
      </c>
      <c r="M48" s="0" t="n">
        <f aca="false">M35-$F$55</f>
        <v>2.1155</v>
      </c>
      <c r="N48" s="0" t="n">
        <f aca="false">N35-$F$55</f>
        <v>0.8115</v>
      </c>
      <c r="O48" s="0" t="n">
        <f aca="false">O35-$F$55</f>
        <v>0.5415</v>
      </c>
      <c r="P48" s="0" t="n">
        <f aca="false">P35-$F$55</f>
        <v>0.4395</v>
      </c>
      <c r="Q48" s="0" t="n">
        <f aca="false">Q35-$F$55</f>
        <v>0.2975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8" t="n">
        <f aca="false">D49</f>
        <v>6400</v>
      </c>
      <c r="D49" s="8" t="n">
        <f aca="false">(1/B49)*D48</f>
        <v>6400</v>
      </c>
      <c r="E49" s="9" t="n">
        <f aca="false">1/D49</f>
        <v>0.00015625</v>
      </c>
      <c r="F49" s="0" t="n">
        <f aca="false">F36-$F$55</f>
        <v>1.4505</v>
      </c>
      <c r="G49" s="0" t="n">
        <f aca="false">G36-$F$55</f>
        <v>1.4975</v>
      </c>
      <c r="H49" s="0" t="n">
        <f aca="false">H36-$F$55</f>
        <v>2.0455</v>
      </c>
      <c r="I49" s="0" t="n">
        <f aca="false">I36-$F$55</f>
        <v>1.9915</v>
      </c>
      <c r="J49" s="0" t="n">
        <f aca="false">J36-$F$55</f>
        <v>0.5805</v>
      </c>
      <c r="K49" s="0" t="n">
        <f aca="false">K36-$F$55</f>
        <v>0.6325</v>
      </c>
      <c r="L49" s="0" t="n">
        <f aca="false">L36-$F$55</f>
        <v>1.1025</v>
      </c>
      <c r="M49" s="0" t="n">
        <f aca="false">M36-$F$55</f>
        <v>1.2205</v>
      </c>
      <c r="N49" s="0" t="n">
        <f aca="false">N36-$F$55</f>
        <v>0.2555</v>
      </c>
      <c r="O49" s="0" t="n">
        <f aca="false">O36-$F$55</f>
        <v>0.2165</v>
      </c>
      <c r="P49" s="0" t="n">
        <f aca="false">P36-$F$55</f>
        <v>0.1375</v>
      </c>
      <c r="Q49" s="0" t="n">
        <f aca="false">Q36-$F$55</f>
        <v>0.0975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8" t="n">
        <f aca="false">D50</f>
        <v>25600</v>
      </c>
      <c r="D50" s="8" t="n">
        <f aca="false">(1/B50)*D49</f>
        <v>25600</v>
      </c>
      <c r="E50" s="9" t="n">
        <f aca="false">1/D50</f>
        <v>3.90625E-005</v>
      </c>
      <c r="F50" s="0" t="n">
        <f aca="false">F37-$F$55</f>
        <v>2.0235</v>
      </c>
      <c r="G50" s="0" t="n">
        <f aca="false">G37-$F$55</f>
        <v>2.1595</v>
      </c>
      <c r="H50" s="0" t="n">
        <f aca="false">H37-$F$55</f>
        <v>1.1345</v>
      </c>
      <c r="I50" s="0" t="n">
        <f aca="false">I37-$F$55</f>
        <v>1.0655</v>
      </c>
      <c r="J50" s="0" t="n">
        <f aca="false">J37-$F$55</f>
        <v>0.3685</v>
      </c>
      <c r="K50" s="0" t="n">
        <f aca="false">K37-$F$55</f>
        <v>0.3055</v>
      </c>
      <c r="L50" s="0" t="n">
        <f aca="false">L37-$F$55</f>
        <v>0.5495</v>
      </c>
      <c r="M50" s="0" t="n">
        <f aca="false">M37-$F$55</f>
        <v>0.5165</v>
      </c>
      <c r="N50" s="0" t="n">
        <f aca="false">N37-$F$55</f>
        <v>0.1505</v>
      </c>
      <c r="O50" s="0" t="n">
        <f aca="false">O37-$F$55</f>
        <v>0.1545</v>
      </c>
      <c r="P50" s="0" t="n">
        <f aca="false">P37-$F$55</f>
        <v>0.0385</v>
      </c>
      <c r="Q50" s="0" t="n">
        <f aca="false">Q37-$F$55</f>
        <v>0.0395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8" t="n">
        <f aca="false">D51</f>
        <v>102400</v>
      </c>
      <c r="D51" s="8" t="n">
        <f aca="false">(1/B51)*D50</f>
        <v>102400</v>
      </c>
      <c r="E51" s="9" t="n">
        <f aca="false">1/D51</f>
        <v>9.765625E-006</v>
      </c>
      <c r="F51" s="0" t="n">
        <f aca="false">F38-$F$55</f>
        <v>2.4775</v>
      </c>
      <c r="G51" s="0" t="n">
        <f aca="false">G38-$F$55</f>
        <v>2.3935</v>
      </c>
      <c r="H51" s="0" t="n">
        <f aca="false">H38-$F$55</f>
        <v>0.3855</v>
      </c>
      <c r="I51" s="0" t="n">
        <f aca="false">I38-$F$55</f>
        <v>0.4645</v>
      </c>
      <c r="J51" s="0" t="n">
        <f aca="false">J38-$F$55</f>
        <v>0.2435</v>
      </c>
      <c r="K51" s="0" t="n">
        <f aca="false">K38-$F$55</f>
        <v>0.1795</v>
      </c>
      <c r="L51" s="0" t="n">
        <f aca="false">L38-$F$55</f>
        <v>0.2645</v>
      </c>
      <c r="M51" s="0" t="n">
        <f aca="false">M38-$F$55</f>
        <v>0.3025</v>
      </c>
      <c r="N51" s="0" t="n">
        <f aca="false">N38-$F$55</f>
        <v>0.3365</v>
      </c>
      <c r="O51" s="0" t="n">
        <f aca="false">O38-$F$55</f>
        <v>0.1385</v>
      </c>
      <c r="P51" s="0" t="n">
        <f aca="false">P38-$F$55</f>
        <v>0.0155</v>
      </c>
      <c r="Q51" s="0" t="n">
        <f aca="false">Q38-$F$55</f>
        <v>0.0005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8" t="n">
        <f aca="false">D52</f>
        <v>409600</v>
      </c>
      <c r="D52" s="8" t="n">
        <f aca="false">(1/B52)*D51</f>
        <v>409600</v>
      </c>
      <c r="E52" s="9" t="n">
        <f aca="false">1/D52</f>
        <v>2.44140625E-006</v>
      </c>
      <c r="F52" s="0" t="n">
        <f aca="false">F39-$F$55</f>
        <v>1.0445</v>
      </c>
      <c r="G52" s="0" t="n">
        <f aca="false">G39-$F$55</f>
        <v>1.0105</v>
      </c>
      <c r="H52" s="0" t="n">
        <f aca="false">H39-$F$55</f>
        <v>0.2765</v>
      </c>
      <c r="I52" s="0" t="n">
        <f aca="false">I39-$F$55</f>
        <v>0.2705</v>
      </c>
      <c r="J52" s="0" t="n">
        <f aca="false">J39-$F$55</f>
        <v>0.2285</v>
      </c>
      <c r="K52" s="0" t="n">
        <f aca="false">K39-$F$55</f>
        <v>0.2365</v>
      </c>
      <c r="L52" s="0" t="n">
        <f aca="false">L39-$F$55</f>
        <v>0.2025</v>
      </c>
      <c r="M52" s="0" t="n">
        <f aca="false">M39-$F$55</f>
        <v>0.2165</v>
      </c>
      <c r="N52" s="0" t="n">
        <f aca="false">N39-$F$55</f>
        <v>0.3485</v>
      </c>
      <c r="O52" s="0" t="n">
        <f aca="false">O39-$F$55</f>
        <v>0.1675</v>
      </c>
      <c r="P52" s="0" t="n">
        <f aca="false">P39-$F$55</f>
        <v>0.0315</v>
      </c>
      <c r="Q52" s="0" t="n">
        <f aca="false">Q39-$F$55</f>
        <v>0.0575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8" t="n">
        <f aca="false">D53</f>
        <v>1638400</v>
      </c>
      <c r="D53" s="8" t="n">
        <f aca="false">(1/B53)*D52</f>
        <v>1638400</v>
      </c>
      <c r="E53" s="9" t="n">
        <f aca="false">1/D53</f>
        <v>6.103515625E-007</v>
      </c>
      <c r="F53" s="0" t="n">
        <f aca="false">F40-$F$55</f>
        <v>0.4735</v>
      </c>
      <c r="G53" s="0" t="n">
        <f aca="false">G40-$F$55</f>
        <v>0.4115</v>
      </c>
      <c r="H53" s="0" t="n">
        <f aca="false">H40-$F$55</f>
        <v>0.2745</v>
      </c>
      <c r="I53" s="0" t="n">
        <f aca="false">I40-$F$55</f>
        <v>0.2095</v>
      </c>
      <c r="J53" s="0" t="n">
        <f aca="false">J40-$F$55</f>
        <v>0.1865</v>
      </c>
      <c r="K53" s="0" t="n">
        <f aca="false">K40-$F$55</f>
        <v>0.1805</v>
      </c>
      <c r="L53" s="0" t="n">
        <f aca="false">L40-$F$55</f>
        <v>0.1765</v>
      </c>
      <c r="M53" s="0" t="n">
        <f aca="false">M40-$F$55</f>
        <v>0.2195</v>
      </c>
      <c r="N53" s="0" t="n">
        <f aca="false">N40-$F$55</f>
        <v>0.1495</v>
      </c>
      <c r="O53" s="0" t="n">
        <f aca="false">O40-$F$55</f>
        <v>0.1155</v>
      </c>
      <c r="P53" s="1"/>
      <c r="Q53" s="2"/>
    </row>
    <row r="55" customFormat="false" ht="13.8" hidden="false" customHeight="false" outlineLevel="0" collapsed="false">
      <c r="B55" s="0" t="n">
        <f aca="false">(1/B49*1.3)*D48</f>
        <v>8320</v>
      </c>
      <c r="C55" s="0" t="n">
        <f aca="false">(1/B47*3.1)*D46</f>
        <v>1240</v>
      </c>
      <c r="D55" s="10" t="n">
        <f aca="false">(1/B50*3.3)*D49</f>
        <v>84480</v>
      </c>
      <c r="E55" s="10"/>
      <c r="F55" s="11" t="n">
        <f aca="false">AVERAGE(P40:Q40)</f>
        <v>0.1655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0" t="n">
        <f aca="false">(1/B52*3.8)*D51</f>
        <v>1556480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1.285</v>
      </c>
      <c r="G58" s="20" t="n">
        <f aca="false">((F$70-F$73)/(1+($E46/F$72)^F$71))+F$73</f>
        <v>2.43439342828586</v>
      </c>
      <c r="H58" s="19" t="n">
        <f aca="false">AVERAGE(H46:I46)</f>
        <v>1.2685</v>
      </c>
      <c r="I58" s="20" t="n">
        <f aca="false">((H$70-H$73)/(1+($E46/H$72)^H$71))+H$73</f>
        <v>2.12208204767268</v>
      </c>
      <c r="J58" s="19" t="n">
        <f aca="false">AVERAGE(J46:K46)</f>
        <v>1.844</v>
      </c>
      <c r="K58" s="20" t="n">
        <f aca="false">((J$70-J$73)/(1+($E46/J$72)^J$71))+J$73</f>
        <v>1.94639682539683</v>
      </c>
      <c r="L58" s="19" t="n">
        <f aca="false">AVERAGE(L46:M46)</f>
        <v>1.4515</v>
      </c>
      <c r="M58" s="20" t="n">
        <f aca="false">((L$70-L$73)/(1+($E46/L$72)^L$71))+L$73</f>
        <v>2.11116425427303</v>
      </c>
      <c r="N58" s="19" t="n">
        <f aca="false">AVERAGE(N46:O46)</f>
        <v>1.2655</v>
      </c>
      <c r="O58" s="20" t="n">
        <f aca="false">((N$70-N$73)/(1+($E46/N$72)^N$71))+N$73</f>
        <v>1.23087590356453</v>
      </c>
      <c r="P58" s="19" t="n">
        <f aca="false">AVERAGE(P46:Q46)</f>
        <v>1.9335</v>
      </c>
      <c r="Q58" s="20" t="n">
        <f aca="false">((P$70-P$73)/(1+($E46/P$72)^P$71))+P$73</f>
        <v>1.72330110763602</v>
      </c>
    </row>
    <row r="59" customFormat="false" ht="13.8" hidden="false" customHeight="false" outlineLevel="0" collapsed="false">
      <c r="F59" s="19" t="n">
        <f aca="false">AVERAGE(F47:G47)</f>
        <v>1.2865</v>
      </c>
      <c r="G59" s="20" t="n">
        <f aca="false">((F$70-F$73)/(1+($E47/F$72)^F$71))+F$73</f>
        <v>2.43108033932136</v>
      </c>
      <c r="H59" s="19" t="n">
        <f aca="false">AVERAGE(H47:I47)</f>
        <v>1.428</v>
      </c>
      <c r="I59" s="20" t="n">
        <f aca="false">((H$70-H$73)/(1+($E47/H$72)^H$71))+H$73</f>
        <v>2.11243140068891</v>
      </c>
      <c r="J59" s="19" t="n">
        <f aca="false">AVERAGE(J47:K47)</f>
        <v>1.9605</v>
      </c>
      <c r="K59" s="20" t="n">
        <f aca="false">((J$70-J$73)/(1+($E47/J$72)^J$71))+J$73</f>
        <v>1.85361278195489</v>
      </c>
      <c r="L59" s="19" t="n">
        <f aca="false">AVERAGE(L47:M47)</f>
        <v>2.1085</v>
      </c>
      <c r="M59" s="20" t="n">
        <f aca="false">((L$70-L$73)/(1+($E47/L$72)^L$71))+L$73</f>
        <v>2.09154665621754</v>
      </c>
      <c r="N59" s="19" t="n">
        <f aca="false">AVERAGE(N47:O47)</f>
        <v>1.1115</v>
      </c>
      <c r="O59" s="20" t="n">
        <f aca="false">((N$70-N$73)/(1+($E47/N$72)^N$71))+N$73</f>
        <v>1.08370583261312</v>
      </c>
      <c r="P59" s="19" t="n">
        <f aca="false">AVERAGE(P47:Q47)</f>
        <v>0.978</v>
      </c>
      <c r="Q59" s="20" t="n">
        <f aca="false">((P$70-P$73)/(1+($E47/P$72)^P$71))+P$73</f>
        <v>1.11455517626989</v>
      </c>
    </row>
    <row r="60" customFormat="false" ht="13.8" hidden="false" customHeight="false" outlineLevel="0" collapsed="false">
      <c r="F60" s="19" t="n">
        <f aca="false">AVERAGE(F48:G48)</f>
        <v>1.777</v>
      </c>
      <c r="G60" s="20" t="n">
        <f aca="false">((F$70-F$73)/(1+($E48/F$72)^F$71))+F$73</f>
        <v>2.41792658730159</v>
      </c>
      <c r="H60" s="19" t="n">
        <f aca="false">AVERAGE(H48:I48)</f>
        <v>2.124</v>
      </c>
      <c r="I60" s="20" t="n">
        <f aca="false">((H$70-H$73)/(1+($E48/H$72)^H$71))+H$73</f>
        <v>2.05597806013194</v>
      </c>
      <c r="J60" s="19" t="n">
        <f aca="false">AVERAGE(J48:K48)</f>
        <v>1.4375</v>
      </c>
      <c r="K60" s="20" t="n">
        <f aca="false">((J$70-J$73)/(1+($E48/J$72)^J$71))+J$73</f>
        <v>1.35876455026455</v>
      </c>
      <c r="L60" s="19" t="n">
        <f aca="false">AVERAGE(L48:M48)</f>
        <v>2.114</v>
      </c>
      <c r="M60" s="20" t="n">
        <f aca="false">((L$70-L$73)/(1+($E48/L$72)^L$71))+L$73</f>
        <v>1.94799128484755</v>
      </c>
      <c r="N60" s="19" t="n">
        <f aca="false">AVERAGE(N48:O48)</f>
        <v>0.6765</v>
      </c>
      <c r="O60" s="20" t="n">
        <f aca="false">((N$70-N$73)/(1+($E48/N$72)^N$71))+N$73</f>
        <v>0.657344862488207</v>
      </c>
      <c r="P60" s="19" t="n">
        <f aca="false">AVERAGE(P48:Q48)</f>
        <v>0.3685</v>
      </c>
      <c r="Q60" s="20" t="n">
        <f aca="false">((P$70-P$73)/(1+($E48/P$72)^P$71))+P$73</f>
        <v>0.365632378274677</v>
      </c>
    </row>
    <row r="61" customFormat="false" ht="13.8" hidden="false" customHeight="false" outlineLevel="0" collapsed="false">
      <c r="F61" s="19" t="n">
        <f aca="false">AVERAGE(F49:G49)</f>
        <v>1.474</v>
      </c>
      <c r="G61" s="20" t="n">
        <f aca="false">((F$70-F$73)/(1+($E49/F$72)^F$71))+F$73</f>
        <v>2.36684108527132</v>
      </c>
      <c r="H61" s="19" t="n">
        <f aca="false">AVERAGE(H49:I49)</f>
        <v>2.0185</v>
      </c>
      <c r="I61" s="20" t="n">
        <f aca="false">((H$70-H$73)/(1+($E49/H$72)^H$71))+H$73</f>
        <v>1.77538492634061</v>
      </c>
      <c r="J61" s="19" t="n">
        <f aca="false">AVERAGE(J49:K49)</f>
        <v>0.6065</v>
      </c>
      <c r="K61" s="20" t="n">
        <f aca="false">((J$70-J$73)/(1+($E49/J$72)^J$71))+J$73</f>
        <v>0.532204866562009</v>
      </c>
      <c r="L61" s="19" t="n">
        <f aca="false">AVERAGE(L49:M49)</f>
        <v>1.1615</v>
      </c>
      <c r="M61" s="20" t="n">
        <f aca="false">((L$70-L$73)/(1+($E49/L$72)^L$71))+L$73</f>
        <v>1.28731671437272</v>
      </c>
      <c r="N61" s="19" t="n">
        <f aca="false">AVERAGE(N49:O49)</f>
        <v>0.236</v>
      </c>
      <c r="O61" s="20" t="n">
        <f aca="false">((N$70-N$73)/(1+($E49/N$72)^N$71))+N$73</f>
        <v>0.273679506499885</v>
      </c>
      <c r="P61" s="19" t="n">
        <f aca="false">AVERAGE(P49:Q49)</f>
        <v>0.1175</v>
      </c>
      <c r="Q61" s="20" t="n">
        <f aca="false">((P$70-P$73)/(1+($E49/P$72)^P$71))+P$73</f>
        <v>0.087134344472686</v>
      </c>
    </row>
    <row r="62" customFormat="false" ht="13.8" hidden="false" customHeight="false" outlineLevel="0" collapsed="false">
      <c r="F62" s="19" t="n">
        <f aca="false">AVERAGE(F50:G50)</f>
        <v>2.0915</v>
      </c>
      <c r="G62" s="20" t="n">
        <f aca="false">((F$70-F$73)/(1+($E50/F$72)^F$71))+F$73</f>
        <v>2.18423758865248</v>
      </c>
      <c r="H62" s="19" t="n">
        <f aca="false">AVERAGE(H50:I50)</f>
        <v>1.1</v>
      </c>
      <c r="I62" s="20" t="n">
        <f aca="false">((H$70-H$73)/(1+($E50/H$72)^H$71))+H$73</f>
        <v>1.03329069380324</v>
      </c>
      <c r="J62" s="19" t="n">
        <f aca="false">AVERAGE(J50:K50)</f>
        <v>0.337</v>
      </c>
      <c r="K62" s="20" t="n">
        <f aca="false">((J$70-J$73)/(1+($E50/J$72)^J$71))+J$73</f>
        <v>0.236123785832741</v>
      </c>
      <c r="L62" s="19" t="n">
        <f aca="false">AVERAGE(L50:M50)</f>
        <v>0.533</v>
      </c>
      <c r="M62" s="20" t="n">
        <f aca="false">((L$70-L$73)/(1+($E50/L$72)^L$71))+L$73</f>
        <v>0.468958019316288</v>
      </c>
      <c r="N62" s="19" t="n">
        <f aca="false">AVERAGE(N50:O50)</f>
        <v>0.1525</v>
      </c>
      <c r="O62" s="20" t="n">
        <f aca="false">((N$70-N$73)/(1+($E50/N$72)^N$71))+N$73</f>
        <v>0.158490342504486</v>
      </c>
      <c r="P62" s="19" t="n">
        <f aca="false">AVERAGE(P50:Q50)</f>
        <v>0.039</v>
      </c>
      <c r="Q62" s="20" t="n">
        <f aca="false">((P$70-P$73)/(1+($E50/P$72)^P$71))+P$73</f>
        <v>0.0314072442911787</v>
      </c>
    </row>
    <row r="63" customFormat="false" ht="13.8" hidden="false" customHeight="false" outlineLevel="0" collapsed="false">
      <c r="F63" s="19" t="n">
        <f aca="false">AVERAGE(F51:G51)</f>
        <v>2.4355</v>
      </c>
      <c r="G63" s="20" t="n">
        <f aca="false">((F$70-F$73)/(1+($E51/F$72)^F$71))+F$73</f>
        <v>1.68570105820106</v>
      </c>
      <c r="H63" s="19" t="n">
        <f aca="false">AVERAGE(H51:I51)</f>
        <v>0.425</v>
      </c>
      <c r="I63" s="20" t="n">
        <f aca="false">((H$70-H$73)/(1+($E51/H$72)^H$71))+H$73</f>
        <v>0.443132615425112</v>
      </c>
      <c r="J63" s="19" t="n">
        <f aca="false">AVERAGE(J51:K51)</f>
        <v>0.2115</v>
      </c>
      <c r="K63" s="20" t="n">
        <f aca="false">((J$70-J$73)/(1+($E51/J$72)^J$71))+J$73</f>
        <v>0.190252956556106</v>
      </c>
      <c r="L63" s="19" t="n">
        <f aca="false">AVERAGE(L51:M51)</f>
        <v>0.2835</v>
      </c>
      <c r="M63" s="20" t="n">
        <f aca="false">((L$70-L$73)/(1+($E51/L$72)^L$71))+L$73</f>
        <v>0.236652684561621</v>
      </c>
      <c r="N63" s="19" t="n">
        <f aca="false">AVERAGE(N51:O51)</f>
        <v>0.2375</v>
      </c>
      <c r="O63" s="20" t="n">
        <f aca="false">((N$70-N$73)/(1+($E51/N$72)^N$71))+N$73</f>
        <v>0.136870528845</v>
      </c>
      <c r="P63" s="19" t="n">
        <f aca="false">AVERAGE(P51:Q51)</f>
        <v>0.00799999999999999</v>
      </c>
      <c r="Q63" s="20" t="n">
        <f aca="false">((P$70-P$73)/(1+($E51/P$72)^P$71))+P$73</f>
        <v>0.0218909069134574</v>
      </c>
    </row>
    <row r="64" customFormat="false" ht="13.8" hidden="false" customHeight="false" outlineLevel="0" collapsed="false">
      <c r="F64" s="19" t="n">
        <f aca="false">AVERAGE(F52:G52)</f>
        <v>1.0275</v>
      </c>
      <c r="G64" s="20" t="n">
        <f aca="false">((F$70-F$73)/(1+($E52/F$72)^F$71))+F$73</f>
        <v>0.947709973753281</v>
      </c>
      <c r="H64" s="19" t="n">
        <f aca="false">AVERAGE(H52:I52)</f>
        <v>0.2735</v>
      </c>
      <c r="I64" s="20" t="n">
        <f aca="false">((H$70-H$73)/(1+($E52/H$72)^H$71))+H$73</f>
        <v>0.278425263212206</v>
      </c>
      <c r="J64" s="19" t="n">
        <f aca="false">AVERAGE(J52:K52)</f>
        <v>0.2325</v>
      </c>
      <c r="K64" s="20" t="n">
        <f aca="false">((J$70-J$73)/(1+($E52/J$72)^J$71))+J$73</f>
        <v>0.184346935779677</v>
      </c>
      <c r="L64" s="19" t="n">
        <f aca="false">AVERAGE(L52:M52)</f>
        <v>0.2095</v>
      </c>
      <c r="M64" s="20" t="n">
        <f aca="false">((L$70-L$73)/(1+($E52/L$72)^L$71))+L$73</f>
        <v>0.202918404912279</v>
      </c>
      <c r="N64" s="19" t="n">
        <f aca="false">AVERAGE(N52:O52)</f>
        <v>0.258</v>
      </c>
      <c r="O64" s="20" t="n">
        <f aca="false">((N$70-N$73)/(1+($E52/N$72)^N$71))+N$73</f>
        <v>0.133223198014656</v>
      </c>
      <c r="P64" s="19" t="n">
        <f aca="false">AVERAGE(P52:Q52)</f>
        <v>0.0445</v>
      </c>
      <c r="Q64" s="20" t="n">
        <f aca="false">((P$70-P$73)/(1+($E52/P$72)^P$71))+P$73</f>
        <v>0.0203121409080847</v>
      </c>
    </row>
    <row r="65" customFormat="false" ht="13.8" hidden="false" customHeight="false" outlineLevel="0" collapsed="false">
      <c r="F65" s="19" t="n">
        <f aca="false">AVERAGE(F53:G53)</f>
        <v>0.4425</v>
      </c>
      <c r="G65" s="20" t="n">
        <f aca="false">((F$70-F$73)/(1+($E53/F$72)^F$71))+F$73</f>
        <v>0.462138816362054</v>
      </c>
      <c r="H65" s="19" t="n">
        <f aca="false">AVERAGE(H53:I53)</f>
        <v>0.242</v>
      </c>
      <c r="I65" s="20" t="n">
        <f aca="false">((H$70-H$73)/(1+($E53/H$72)^H$71))+H$73</f>
        <v>0.248106624601362</v>
      </c>
      <c r="J65" s="19" t="n">
        <f aca="false">AVERAGE(J53:K53)</f>
        <v>0.1835</v>
      </c>
      <c r="K65" s="20" t="n">
        <f aca="false">((J$70-J$73)/(1+($E53/J$72)^J$71))+J$73</f>
        <v>0.18360591114097</v>
      </c>
      <c r="L65" s="19" t="n">
        <f aca="false">AVERAGE(L53:M53)</f>
        <v>0.198</v>
      </c>
      <c r="M65" s="20" t="n">
        <f aca="false">((L$70-L$73)/(1+($E53/L$72)^L$71))+L$73</f>
        <v>0.198616184651046</v>
      </c>
      <c r="N65" s="19" t="n">
        <f aca="false">AVERAGE(N53:O53)</f>
        <v>0.1325</v>
      </c>
      <c r="O65" s="20" t="n">
        <f aca="false">((N$70-N$73)/(1+($E53/N$72)^N$71))+N$73</f>
        <v>0.13261934680224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0.5</v>
      </c>
      <c r="G67" s="21" t="n">
        <f aca="false">1/(F$72*((((F$70-F$73)/(F$67-F$73))-1)^(1/F$71)))</f>
        <v>1388699.55156951</v>
      </c>
      <c r="H67" s="19" t="n">
        <v>0.5</v>
      </c>
      <c r="I67" s="21" t="n">
        <f aca="false">1/(H$72*((((H$70-H$73)/(H$67-H$73))-1)^(1/H$71)))</f>
        <v>82341.6322594738</v>
      </c>
      <c r="J67" s="19" t="n">
        <v>0.5</v>
      </c>
      <c r="K67" s="21" t="n">
        <f aca="false">1/(J$72*((((J$70-J$73)/(J$67-J$73))-1)^(1/J$71)))</f>
        <v>6929.34056450143</v>
      </c>
      <c r="L67" s="19" t="n">
        <v>0.5</v>
      </c>
      <c r="M67" s="21" t="n">
        <f aca="false">1/(L$72*((((L$70-L$73)/(L$67-L$73))-1)^(1/L$71)))</f>
        <v>23513.7035934219</v>
      </c>
      <c r="N67" s="19" t="n">
        <v>0.3</v>
      </c>
      <c r="O67" s="21" t="n">
        <f aca="false">1/(N$72*((((N$70-N$73)/(N$67-N$73))-1)^(1/N$71)))</f>
        <v>5496.47967937552</v>
      </c>
      <c r="P67" s="19" t="n">
        <v>0.5</v>
      </c>
      <c r="Q67" s="21" t="n">
        <f aca="false">1/(P$72*((((P$70-P$73)/(P$67-P$73))-1)^(1/P$71)))</f>
        <v>1160.04536584567</v>
      </c>
    </row>
    <row r="68" customFormat="false" ht="13.8" hidden="false" customHeight="false" outlineLevel="0" collapsed="false">
      <c r="E68" s="0" t="s">
        <v>68</v>
      </c>
      <c r="F68" s="19"/>
      <c r="G68" s="21" t="n">
        <f aca="false">G67/$O67</f>
        <v>252.652539912107</v>
      </c>
      <c r="H68" s="19"/>
      <c r="I68" s="21" t="n">
        <f aca="false">I67/$O67</f>
        <v>14.9807944471158</v>
      </c>
      <c r="J68" s="19"/>
      <c r="K68" s="21" t="n">
        <f aca="false">K67/$O67</f>
        <v>1.26068701581895</v>
      </c>
      <c r="L68" s="19"/>
      <c r="M68" s="21" t="n">
        <f aca="false">M67/$O67</f>
        <v>4.27795697701795</v>
      </c>
      <c r="N68" s="19"/>
      <c r="O68" s="21"/>
      <c r="P68" s="19"/>
      <c r="Q68" s="21" t="n">
        <f aca="false">Q67/$O67</f>
        <v>0.211052425100108</v>
      </c>
    </row>
    <row r="69" s="16" customFormat="true" ht="23.85" hidden="false" customHeight="false" outlineLevel="0" collapsed="false">
      <c r="A69" s="0"/>
      <c r="D69" s="22" t="s">
        <v>69</v>
      </c>
      <c r="F69" s="23"/>
      <c r="G69" s="24" t="s">
        <v>70</v>
      </c>
      <c r="H69" s="23"/>
      <c r="I69" s="24" t="s">
        <v>70</v>
      </c>
      <c r="J69" s="23"/>
      <c r="K69" s="24" t="s">
        <v>70</v>
      </c>
      <c r="L69" s="23"/>
      <c r="M69" s="24" t="s">
        <v>70</v>
      </c>
      <c r="N69" s="23"/>
      <c r="O69" s="24" t="s">
        <v>70</v>
      </c>
      <c r="P69" s="23"/>
      <c r="Q69" s="24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2.4355</v>
      </c>
      <c r="G70" s="20" t="n">
        <f aca="false">MAX(F58:F65)</f>
        <v>2.4355</v>
      </c>
      <c r="H70" s="0" t="n">
        <f aca="false">I70</f>
        <v>2.124</v>
      </c>
      <c r="I70" s="20" t="n">
        <f aca="false">MAX(H58:H65)</f>
        <v>2.124</v>
      </c>
      <c r="J70" s="0" t="n">
        <f aca="false">K70</f>
        <v>1.9605</v>
      </c>
      <c r="K70" s="20" t="n">
        <f aca="false">MAX(J58:J65)</f>
        <v>1.9605</v>
      </c>
      <c r="L70" s="0" t="n">
        <f aca="false">M70</f>
        <v>2.114</v>
      </c>
      <c r="M70" s="20" t="n">
        <f aca="false">MAX(L58:L65)</f>
        <v>2.114</v>
      </c>
      <c r="N70" s="0" t="n">
        <f aca="false">O70</f>
        <v>1.2655</v>
      </c>
      <c r="O70" s="20" t="n">
        <f aca="false">MAX(N58:N65)</f>
        <v>1.2655</v>
      </c>
      <c r="P70" s="0" t="n">
        <f aca="false">Q70</f>
        <v>1.9335</v>
      </c>
      <c r="Q70" s="20" t="n">
        <f aca="false">MAX(P58:P65)</f>
        <v>1.9335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</v>
      </c>
      <c r="G71" s="20" t="n">
        <v>-2</v>
      </c>
      <c r="H71" s="0" t="n">
        <v>-1.3</v>
      </c>
      <c r="I71" s="20" t="n">
        <v>-2</v>
      </c>
      <c r="J71" s="0" t="n">
        <v>-1.5</v>
      </c>
      <c r="K71" s="20" t="n">
        <v>-2</v>
      </c>
      <c r="L71" s="0" t="n">
        <v>-1.5</v>
      </c>
      <c r="M71" s="20" t="n">
        <v>-2</v>
      </c>
      <c r="N71" s="0" t="n">
        <v>-1.3</v>
      </c>
      <c r="O71" s="20" t="n">
        <v>-2</v>
      </c>
      <c r="P71" s="0" t="n">
        <v>-1.3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5E-006</v>
      </c>
      <c r="G72" s="20" t="n">
        <v>0.002</v>
      </c>
      <c r="H72" s="0" t="n">
        <v>5E-005</v>
      </c>
      <c r="I72" s="20" t="n">
        <v>0.002</v>
      </c>
      <c r="J72" s="0" t="n">
        <v>0.0004</v>
      </c>
      <c r="K72" s="20" t="n">
        <v>0.002</v>
      </c>
      <c r="L72" s="0" t="n">
        <v>0.00013</v>
      </c>
      <c r="M72" s="20" t="n">
        <v>0.002</v>
      </c>
      <c r="N72" s="0" t="n">
        <v>0.0007</v>
      </c>
      <c r="O72" s="20" t="n">
        <v>0.002</v>
      </c>
      <c r="P72" s="0" t="n">
        <v>0.002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G73/2</f>
        <v>0.22125</v>
      </c>
      <c r="G73" s="20" t="n">
        <f aca="false">MIN(F58:F65)</f>
        <v>0.4425</v>
      </c>
      <c r="H73" s="0" t="n">
        <f aca="false">I73</f>
        <v>0.242</v>
      </c>
      <c r="I73" s="20" t="n">
        <f aca="false">MIN(H58:H65)</f>
        <v>0.242</v>
      </c>
      <c r="J73" s="0" t="n">
        <f aca="false">K73</f>
        <v>0.1835</v>
      </c>
      <c r="K73" s="20" t="n">
        <f aca="false">MIN(J58:J65)</f>
        <v>0.1835</v>
      </c>
      <c r="L73" s="0" t="n">
        <f aca="false">M73</f>
        <v>0.198</v>
      </c>
      <c r="M73" s="20" t="n">
        <f aca="false">MIN(L58:L65)</f>
        <v>0.198</v>
      </c>
      <c r="N73" s="0" t="n">
        <f aca="false">O73</f>
        <v>0.1325</v>
      </c>
      <c r="O73" s="20" t="n">
        <f aca="false">MIN(N58:N65)</f>
        <v>0.1325</v>
      </c>
      <c r="P73" s="0" t="n">
        <v>0.02</v>
      </c>
      <c r="Q73" s="20" t="n">
        <f aca="false">MIN(P58:P65)</f>
        <v>0.00799999999999999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78</v>
      </c>
      <c r="H77" s="19"/>
      <c r="I77" s="25" t="s">
        <v>78</v>
      </c>
      <c r="J77" s="19"/>
      <c r="K77" s="25" t="s">
        <v>78</v>
      </c>
      <c r="L77" s="19"/>
      <c r="M77" s="25" t="s">
        <v>78</v>
      </c>
      <c r="N77" s="19"/>
      <c r="O77" s="25" t="s">
        <v>78</v>
      </c>
      <c r="P77" s="19"/>
      <c r="Q77" s="25" t="s">
        <v>78</v>
      </c>
    </row>
    <row r="78" customFormat="false" ht="13.8" hidden="false" customHeight="false" outlineLevel="0" collapsed="false">
      <c r="F78" s="19"/>
      <c r="G78" s="20" t="n">
        <f aca="false">(F58-G58)^2</f>
        <v>1.32110525298672</v>
      </c>
      <c r="H78" s="19"/>
      <c r="I78" s="20" t="n">
        <f aca="false">(H58-I58)^2</f>
        <v>0.728602312109093</v>
      </c>
      <c r="J78" s="19"/>
      <c r="K78" s="20" t="n">
        <f aca="false">(J58-K58)^2</f>
        <v>0.0104851098513479</v>
      </c>
      <c r="L78" s="19"/>
      <c r="M78" s="20" t="n">
        <f aca="false">(L58-M58)^2</f>
        <v>0.435156928365592</v>
      </c>
      <c r="N78" s="19"/>
      <c r="O78" s="20" t="n">
        <f aca="false">(N58-O58)^2</f>
        <v>0.00119882805397298</v>
      </c>
      <c r="P78" s="19"/>
      <c r="Q78" s="20" t="n">
        <f aca="false">(P58-Q58)^2</f>
        <v>0.0441835743510459</v>
      </c>
    </row>
    <row r="79" customFormat="false" ht="13.8" hidden="false" customHeight="false" outlineLevel="0" collapsed="false">
      <c r="F79" s="19"/>
      <c r="G79" s="20" t="n">
        <f aca="false">(F59-G59)^2</f>
        <v>1.31006415316099</v>
      </c>
      <c r="H79" s="19"/>
      <c r="I79" s="20" t="n">
        <f aca="false">(H59-I59)^2</f>
        <v>0.46844634224898</v>
      </c>
      <c r="J79" s="19"/>
      <c r="K79" s="20" t="n">
        <f aca="false">(J59-K59)^2</f>
        <v>0.0114248773814235</v>
      </c>
      <c r="L79" s="19"/>
      <c r="M79" s="20" t="n">
        <f aca="false">(L59-M59)^2</f>
        <v>0.000287415865406194</v>
      </c>
      <c r="N79" s="19"/>
      <c r="O79" s="20" t="n">
        <f aca="false">(N59-O59)^2</f>
        <v>0.000772515740729744</v>
      </c>
      <c r="P79" s="19"/>
      <c r="Q79" s="20" t="n">
        <f aca="false">(P59-Q59)^2</f>
        <v>0.0186473161661016</v>
      </c>
    </row>
    <row r="80" customFormat="false" ht="13.8" hidden="false" customHeight="false" outlineLevel="0" collapsed="false">
      <c r="F80" s="19"/>
      <c r="G80" s="20" t="n">
        <f aca="false">(F60-G60)^2</f>
        <v>0.410786890310059</v>
      </c>
      <c r="H80" s="19"/>
      <c r="I80" s="20" t="n">
        <f aca="false">(H60-I60)^2</f>
        <v>0.00462698430341369</v>
      </c>
      <c r="J80" s="19"/>
      <c r="K80" s="20" t="n">
        <f aca="false">(J60-K60)^2</f>
        <v>0.00619927104504354</v>
      </c>
      <c r="L80" s="19"/>
      <c r="M80" s="20" t="n">
        <f aca="false">(L60-M60)^2</f>
        <v>0.0275588935065685</v>
      </c>
      <c r="N80" s="19"/>
      <c r="O80" s="20" t="n">
        <f aca="false">(N60-O60)^2</f>
        <v>0.000366919293095682</v>
      </c>
      <c r="P80" s="19"/>
      <c r="Q80" s="20" t="n">
        <f aca="false">(P60-Q60)^2</f>
        <v>8.22325435954611E-006</v>
      </c>
    </row>
    <row r="81" customFormat="false" ht="13.8" hidden="false" customHeight="false" outlineLevel="0" collapsed="false">
      <c r="F81" s="19"/>
      <c r="G81" s="20" t="n">
        <f aca="false">(F61-G61)^2</f>
        <v>0.797165203548465</v>
      </c>
      <c r="H81" s="19"/>
      <c r="I81" s="20" t="n">
        <f aca="false">(H61-I61)^2</f>
        <v>0.0591049390404109</v>
      </c>
      <c r="J81" s="19"/>
      <c r="K81" s="20" t="n">
        <f aca="false">(J61-K61)^2</f>
        <v>0.00551976685256884</v>
      </c>
      <c r="L81" s="19"/>
      <c r="M81" s="20" t="n">
        <f aca="false">(L61-M61)^2</f>
        <v>0.0158298456155477</v>
      </c>
      <c r="N81" s="19"/>
      <c r="O81" s="20" t="n">
        <f aca="false">(N61-O61)^2</f>
        <v>0.00141974521007485</v>
      </c>
      <c r="P81" s="19"/>
      <c r="Q81" s="20" t="n">
        <f aca="false">(P61-Q61)^2</f>
        <v>0.000922073035603494</v>
      </c>
    </row>
    <row r="82" customFormat="false" ht="13.8" hidden="false" customHeight="false" outlineLevel="0" collapsed="false">
      <c r="F82" s="19"/>
      <c r="G82" s="20" t="n">
        <f aca="false">(F62-G62)^2</f>
        <v>0.00860026034907703</v>
      </c>
      <c r="H82" s="19"/>
      <c r="I82" s="20" t="n">
        <f aca="false">(H62-I62)^2</f>
        <v>0.00445013153325377</v>
      </c>
      <c r="J82" s="19"/>
      <c r="K82" s="20" t="n">
        <f aca="false">(J62-K62)^2</f>
        <v>0.0101760105847187</v>
      </c>
      <c r="L82" s="19"/>
      <c r="M82" s="20" t="n">
        <f aca="false">(L62-M62)^2</f>
        <v>0.00410137528989297</v>
      </c>
      <c r="N82" s="19"/>
      <c r="O82" s="20" t="n">
        <f aca="false">(N62-O62)^2</f>
        <v>3.58842033210538E-005</v>
      </c>
      <c r="P82" s="19"/>
      <c r="Q82" s="20" t="n">
        <f aca="false">(P62-Q62)^2</f>
        <v>5.76499392538388E-005</v>
      </c>
    </row>
    <row r="83" customFormat="false" ht="13.8" hidden="false" customHeight="false" outlineLevel="0" collapsed="false">
      <c r="F83" s="19"/>
      <c r="G83" s="20" t="n">
        <f aca="false">(F63-G63)^2</f>
        <v>0.562198453122813</v>
      </c>
      <c r="H83" s="19"/>
      <c r="I83" s="20" t="n">
        <f aca="false">(H63-I63)^2</f>
        <v>0.000328791742155026</v>
      </c>
      <c r="J83" s="19"/>
      <c r="K83" s="20" t="n">
        <f aca="false">(J63-K63)^2</f>
        <v>0.000451436855106712</v>
      </c>
      <c r="L83" s="19"/>
      <c r="M83" s="20" t="n">
        <f aca="false">(L63-M63)^2</f>
        <v>0.00219467096378299</v>
      </c>
      <c r="N83" s="19"/>
      <c r="O83" s="20" t="n">
        <f aca="false">(N63-O63)^2</f>
        <v>0.010126290464935</v>
      </c>
      <c r="P83" s="19"/>
      <c r="Q83" s="20" t="n">
        <f aca="false">(P63-Q63)^2</f>
        <v>0.000192957294878338</v>
      </c>
    </row>
    <row r="84" customFormat="false" ht="13.8" hidden="false" customHeight="false" outlineLevel="0" collapsed="false">
      <c r="F84" s="19"/>
      <c r="G84" s="20" t="n">
        <f aca="false">(F64-G64)^2</f>
        <v>0.00636644828845212</v>
      </c>
      <c r="H84" s="19"/>
      <c r="I84" s="20" t="n">
        <f aca="false">(H64-I64)^2</f>
        <v>2.42582177095091E-005</v>
      </c>
      <c r="J84" s="19"/>
      <c r="K84" s="20" t="n">
        <f aca="false">(J64-K64)^2</f>
        <v>0.00231871759380659</v>
      </c>
      <c r="L84" s="19"/>
      <c r="M84" s="20" t="n">
        <f aca="false">(L64-M64)^2</f>
        <v>4.33173938987149E-005</v>
      </c>
      <c r="N84" s="19"/>
      <c r="O84" s="20" t="n">
        <f aca="false">(N64-O64)^2</f>
        <v>0.0155692503136897</v>
      </c>
      <c r="P84" s="19"/>
      <c r="Q84" s="20" t="n">
        <f aca="false">(P64-Q64)^2</f>
        <v>0.000585052527450348</v>
      </c>
    </row>
    <row r="85" customFormat="false" ht="13.8" hidden="false" customHeight="false" outlineLevel="0" collapsed="false">
      <c r="F85" s="26"/>
      <c r="G85" s="27" t="n">
        <f aca="false">(F65-G65)^2</f>
        <v>0.00038568310810248</v>
      </c>
      <c r="H85" s="26"/>
      <c r="I85" s="27" t="n">
        <f aca="false">(H65-I65)^2</f>
        <v>3.72908640219619E-005</v>
      </c>
      <c r="J85" s="26"/>
      <c r="K85" s="27" t="n">
        <f aca="false">(J65-K65)^2</f>
        <v>1.12171697815554E-008</v>
      </c>
      <c r="L85" s="26"/>
      <c r="M85" s="27" t="n">
        <f aca="false">(L65-M65)^2</f>
        <v>3.79683524184288E-007</v>
      </c>
      <c r="N85" s="26"/>
      <c r="O85" s="27" t="n">
        <f aca="false">(N65-O65)^2</f>
        <v>1.42436592050171E-008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4.41667234487468</v>
      </c>
      <c r="I86" s="28" t="n">
        <f aca="false">SUM(I78:I85)</f>
        <v>1.26562105005904</v>
      </c>
      <c r="K86" s="28" t="n">
        <f aca="false">SUM(K78:K85)</f>
        <v>0.0465752013811856</v>
      </c>
      <c r="M86" s="28" t="n">
        <f aca="false">SUM(M78:M85)</f>
        <v>0.485172826684213</v>
      </c>
      <c r="O86" s="28" t="n">
        <f aca="false">SUM(O78:O85)</f>
        <v>0.0294894475234781</v>
      </c>
      <c r="Q86" s="28" t="n">
        <f aca="false">SUM(Q78:Q85)</f>
        <v>0.0645968465686931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N72" activeCellId="0" sqref="N72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79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1.594</v>
      </c>
      <c r="G33" s="0" t="n">
        <v>1.44</v>
      </c>
      <c r="H33" s="0" t="n">
        <v>1.485</v>
      </c>
      <c r="I33" s="0" t="n">
        <v>1.851</v>
      </c>
      <c r="J33" s="0" t="n">
        <v>2.095</v>
      </c>
      <c r="K33" s="0" t="n">
        <v>1.829</v>
      </c>
      <c r="L33" s="0" t="n">
        <v>1.932</v>
      </c>
      <c r="M33" s="0" t="n">
        <v>1.74</v>
      </c>
      <c r="N33" s="0" t="n">
        <v>1.301</v>
      </c>
      <c r="O33" s="0" t="n">
        <v>1.251</v>
      </c>
      <c r="P33" s="0" t="n">
        <v>1.709</v>
      </c>
      <c r="Q33" s="0" t="n">
        <v>1.734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1.439</v>
      </c>
      <c r="G34" s="0" t="n">
        <v>1.375</v>
      </c>
      <c r="H34" s="0" t="n">
        <v>1.966</v>
      </c>
      <c r="I34" s="0" t="n">
        <v>1.946</v>
      </c>
      <c r="J34" s="0" t="n">
        <v>2.387</v>
      </c>
      <c r="K34" s="0" t="n">
        <v>2.159</v>
      </c>
      <c r="L34" s="0" t="n">
        <v>1.925</v>
      </c>
      <c r="M34" s="0" t="n">
        <v>1.987</v>
      </c>
      <c r="N34" s="0" t="n">
        <v>1.12</v>
      </c>
      <c r="O34" s="0" t="n">
        <v>1.12</v>
      </c>
      <c r="P34" s="0" t="n">
        <v>1.778</v>
      </c>
      <c r="Q34" s="0" t="n">
        <v>1.863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2.05</v>
      </c>
      <c r="G35" s="0" t="n">
        <v>1.934</v>
      </c>
      <c r="H35" s="0" t="n">
        <v>2.094</v>
      </c>
      <c r="I35" s="0" t="n">
        <v>1.703</v>
      </c>
      <c r="J35" s="0" t="n">
        <v>2.842</v>
      </c>
      <c r="K35" s="0" t="n">
        <v>2.45</v>
      </c>
      <c r="L35" s="0" t="n">
        <v>1.997</v>
      </c>
      <c r="M35" s="0" t="n">
        <v>1.808</v>
      </c>
      <c r="N35" s="0" t="n">
        <v>0.639</v>
      </c>
      <c r="O35" s="0" t="n">
        <v>0.667</v>
      </c>
      <c r="P35" s="0" t="n">
        <v>1.819</v>
      </c>
      <c r="Q35" s="0" t="n">
        <v>1.932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1.818</v>
      </c>
      <c r="G36" s="0" t="n">
        <v>1.709</v>
      </c>
      <c r="H36" s="0" t="n">
        <v>1.841</v>
      </c>
      <c r="I36" s="0" t="n">
        <v>1.925</v>
      </c>
      <c r="J36" s="0" t="n">
        <v>1.16</v>
      </c>
      <c r="K36" s="0" t="n">
        <v>1.007</v>
      </c>
      <c r="L36" s="0" t="n">
        <v>2.301</v>
      </c>
      <c r="M36" s="0" t="n">
        <v>2.576</v>
      </c>
      <c r="N36" s="0" t="n">
        <v>0.313</v>
      </c>
      <c r="O36" s="0" t="n">
        <v>0.241</v>
      </c>
      <c r="P36" s="0" t="n">
        <v>1.791</v>
      </c>
      <c r="Q36" s="0" t="n">
        <v>2.192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2.086</v>
      </c>
      <c r="G37" s="0" t="n">
        <v>1.919</v>
      </c>
      <c r="H37" s="0" t="n">
        <v>2.496</v>
      </c>
      <c r="I37" s="0" t="n">
        <v>2.325</v>
      </c>
      <c r="J37" s="0" t="n">
        <v>0.555</v>
      </c>
      <c r="K37" s="0" t="n">
        <v>0.44</v>
      </c>
      <c r="L37" s="0" t="n">
        <v>1.466</v>
      </c>
      <c r="M37" s="0" t="n">
        <v>1.709</v>
      </c>
      <c r="N37" s="0" t="n">
        <v>0.257</v>
      </c>
      <c r="O37" s="0" t="n">
        <v>0.198</v>
      </c>
      <c r="P37" s="0" t="n">
        <v>2.23</v>
      </c>
      <c r="Q37" s="0" t="n">
        <v>1.751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2.542</v>
      </c>
      <c r="G38" s="0" t="n">
        <v>2.414</v>
      </c>
      <c r="H38" s="0" t="n">
        <v>1.53</v>
      </c>
      <c r="I38" s="0" t="n">
        <v>1.224</v>
      </c>
      <c r="J38" s="0" t="n">
        <v>0.306</v>
      </c>
      <c r="K38" s="0" t="n">
        <v>0.234</v>
      </c>
      <c r="L38" s="0" t="n">
        <v>0.607</v>
      </c>
      <c r="M38" s="0" t="n">
        <v>0.654</v>
      </c>
      <c r="N38" s="0" t="n">
        <v>0.154</v>
      </c>
      <c r="O38" s="0" t="n">
        <v>0.146</v>
      </c>
      <c r="P38" s="0" t="n">
        <v>1.3</v>
      </c>
      <c r="Q38" s="0" t="n">
        <v>0.795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0.952</v>
      </c>
      <c r="G39" s="0" t="n">
        <v>0.887</v>
      </c>
      <c r="H39" s="0" t="n">
        <v>0.514</v>
      </c>
      <c r="I39" s="0" t="n">
        <v>0.506</v>
      </c>
      <c r="J39" s="0" t="n">
        <v>0.207</v>
      </c>
      <c r="K39" s="0" t="n">
        <v>0.214</v>
      </c>
      <c r="L39" s="0" t="n">
        <v>0.33</v>
      </c>
      <c r="M39" s="0" t="n">
        <v>0.29</v>
      </c>
      <c r="N39" s="0" t="n">
        <v>0.122</v>
      </c>
      <c r="O39" s="0" t="n">
        <v>0.146</v>
      </c>
      <c r="P39" s="0" t="n">
        <v>0.708</v>
      </c>
      <c r="Q39" s="0" t="n">
        <v>0.385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0.487</v>
      </c>
      <c r="G40" s="0" t="n">
        <v>0.413</v>
      </c>
      <c r="H40" s="0" t="n">
        <v>0.296</v>
      </c>
      <c r="I40" s="0" t="n">
        <v>0.279</v>
      </c>
      <c r="J40" s="0" t="n">
        <v>0.185</v>
      </c>
      <c r="K40" s="0" t="n">
        <v>0.309</v>
      </c>
      <c r="L40" s="0" t="n">
        <v>0.19</v>
      </c>
      <c r="M40" s="0" t="n">
        <v>0.197</v>
      </c>
      <c r="N40" s="0" t="n">
        <v>0.144</v>
      </c>
      <c r="O40" s="0" t="n">
        <v>0.16</v>
      </c>
      <c r="P40" s="0" t="n">
        <v>0.156</v>
      </c>
      <c r="Q40" s="0" t="n">
        <v>0.147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3" customFormat="true" ht="13.8" hidden="false" customHeight="false" outlineLevel="0" collapsed="false">
      <c r="A44" s="0"/>
      <c r="F44" s="3" t="n">
        <v>1</v>
      </c>
      <c r="G44" s="3" t="n">
        <v>2</v>
      </c>
      <c r="H44" s="3" t="n">
        <v>3</v>
      </c>
      <c r="I44" s="3" t="n">
        <v>4</v>
      </c>
      <c r="J44" s="3" t="n">
        <v>5</v>
      </c>
      <c r="K44" s="3" t="n">
        <v>6</v>
      </c>
      <c r="L44" s="3" t="n">
        <v>7</v>
      </c>
      <c r="M44" s="3" t="n">
        <v>8</v>
      </c>
      <c r="N44" s="3" t="n">
        <v>9</v>
      </c>
      <c r="O44" s="3" t="n">
        <v>10</v>
      </c>
      <c r="P44" s="3" t="n">
        <v>11</v>
      </c>
      <c r="Q44" s="3" t="n">
        <v>12</v>
      </c>
    </row>
    <row r="45" s="4" customFormat="true" ht="15" hidden="false" customHeight="false" outlineLevel="0" collapsed="false">
      <c r="A45" s="0" t="s">
        <v>43</v>
      </c>
      <c r="B45" s="4" t="s">
        <v>44</v>
      </c>
      <c r="C45" s="4" t="s">
        <v>45</v>
      </c>
      <c r="D45" s="4" t="s">
        <v>46</v>
      </c>
      <c r="E45" s="4" t="s">
        <v>47</v>
      </c>
      <c r="F45" s="5" t="s">
        <v>48</v>
      </c>
      <c r="G45" s="5" t="s">
        <v>48</v>
      </c>
      <c r="H45" s="6" t="s">
        <v>49</v>
      </c>
      <c r="I45" s="5" t="s">
        <v>49</v>
      </c>
      <c r="J45" s="7" t="s">
        <v>50</v>
      </c>
      <c r="K45" s="7" t="s">
        <v>50</v>
      </c>
      <c r="L45" s="7" t="s">
        <v>51</v>
      </c>
      <c r="M45" s="7" t="s">
        <v>51</v>
      </c>
      <c r="N45" s="7" t="s">
        <v>52</v>
      </c>
      <c r="O45" s="7" t="s">
        <v>52</v>
      </c>
      <c r="P45" s="7" t="s">
        <v>53</v>
      </c>
      <c r="Q45" s="5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8" t="n">
        <f aca="false">D46</f>
        <v>100</v>
      </c>
      <c r="D46" s="8" t="n">
        <v>100</v>
      </c>
      <c r="E46" s="9" t="n">
        <f aca="false">1/D46</f>
        <v>0.01</v>
      </c>
      <c r="F46" s="0" t="n">
        <f aca="false">F33-$F$55</f>
        <v>1.4425</v>
      </c>
      <c r="G46" s="0" t="n">
        <f aca="false">G33-$F$55</f>
        <v>1.2885</v>
      </c>
      <c r="H46" s="0" t="n">
        <f aca="false">H33-$F$55</f>
        <v>1.3335</v>
      </c>
      <c r="I46" s="0" t="n">
        <f aca="false">I33-$F$55</f>
        <v>1.6995</v>
      </c>
      <c r="J46" s="0" t="n">
        <f aca="false">J33-$F$55</f>
        <v>1.9435</v>
      </c>
      <c r="K46" s="0" t="n">
        <f aca="false">K33-$F$55</f>
        <v>1.6775</v>
      </c>
      <c r="L46" s="0" t="n">
        <f aca="false">L33-$F$55</f>
        <v>1.7805</v>
      </c>
      <c r="M46" s="0" t="n">
        <f aca="false">M33-$F$55</f>
        <v>1.5885</v>
      </c>
      <c r="N46" s="0" t="n">
        <f aca="false">N33-$F$55</f>
        <v>1.1495</v>
      </c>
      <c r="O46" s="0" t="n">
        <f aca="false">O33-$F$55</f>
        <v>1.0995</v>
      </c>
      <c r="P46" s="0" t="n">
        <f aca="false">P33-$F$55</f>
        <v>1.5575</v>
      </c>
      <c r="Q46" s="0" t="n">
        <f aca="false">Q33-$F$55</f>
        <v>1.5825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8" t="n">
        <f aca="false">D47</f>
        <v>400</v>
      </c>
      <c r="D47" s="8" t="n">
        <f aca="false">(1/B47)*D46</f>
        <v>400</v>
      </c>
      <c r="E47" s="9" t="n">
        <f aca="false">1/D47</f>
        <v>0.0025</v>
      </c>
      <c r="F47" s="0" t="n">
        <f aca="false">F34-$F$55</f>
        <v>1.2875</v>
      </c>
      <c r="G47" s="0" t="n">
        <f aca="false">G34-$F$55</f>
        <v>1.2235</v>
      </c>
      <c r="H47" s="0" t="n">
        <f aca="false">H34-$F$55</f>
        <v>1.8145</v>
      </c>
      <c r="I47" s="0" t="n">
        <f aca="false">I34-$F$55</f>
        <v>1.7945</v>
      </c>
      <c r="J47" s="0" t="n">
        <f aca="false">J34-$F$55</f>
        <v>2.2355</v>
      </c>
      <c r="K47" s="0" t="n">
        <f aca="false">K34-$F$55</f>
        <v>2.0075</v>
      </c>
      <c r="L47" s="0" t="n">
        <f aca="false">L34-$F$55</f>
        <v>1.7735</v>
      </c>
      <c r="M47" s="0" t="n">
        <f aca="false">M34-$F$55</f>
        <v>1.8355</v>
      </c>
      <c r="N47" s="0" t="n">
        <f aca="false">N34-$F$55</f>
        <v>0.9685</v>
      </c>
      <c r="O47" s="0" t="n">
        <f aca="false">O34-$F$55</f>
        <v>0.9685</v>
      </c>
      <c r="P47" s="0" t="n">
        <f aca="false">P34-$F$55</f>
        <v>1.6265</v>
      </c>
      <c r="Q47" s="0" t="n">
        <f aca="false">Q34-$F$55</f>
        <v>1.7115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8" t="n">
        <f aca="false">D48</f>
        <v>1600</v>
      </c>
      <c r="D48" s="8" t="n">
        <f aca="false">(1/B48)*D47</f>
        <v>1600</v>
      </c>
      <c r="E48" s="9" t="n">
        <f aca="false">1/D48</f>
        <v>0.000625</v>
      </c>
      <c r="F48" s="0" t="n">
        <f aca="false">F35-$F$55</f>
        <v>1.8985</v>
      </c>
      <c r="G48" s="0" t="n">
        <f aca="false">G35-$F$55</f>
        <v>1.7825</v>
      </c>
      <c r="H48" s="0" t="n">
        <f aca="false">H35-$F$55</f>
        <v>1.9425</v>
      </c>
      <c r="I48" s="0" t="n">
        <f aca="false">I35-$F$55</f>
        <v>1.5515</v>
      </c>
      <c r="J48" s="0" t="n">
        <f aca="false">J35-$F$55</f>
        <v>2.6905</v>
      </c>
      <c r="K48" s="0" t="n">
        <f aca="false">K35-$F$55</f>
        <v>2.2985</v>
      </c>
      <c r="L48" s="0" t="n">
        <f aca="false">L35-$F$55</f>
        <v>1.8455</v>
      </c>
      <c r="M48" s="0" t="n">
        <f aca="false">M35-$F$55</f>
        <v>1.6565</v>
      </c>
      <c r="N48" s="0" t="n">
        <f aca="false">N35-$F$55</f>
        <v>0.4875</v>
      </c>
      <c r="O48" s="0" t="n">
        <f aca="false">O35-$F$55</f>
        <v>0.5155</v>
      </c>
      <c r="P48" s="0" t="n">
        <f aca="false">P35-$F$55</f>
        <v>1.6675</v>
      </c>
      <c r="Q48" s="0" t="n">
        <f aca="false">Q35-$F$55</f>
        <v>1.7805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8" t="n">
        <f aca="false">D49</f>
        <v>6400</v>
      </c>
      <c r="D49" s="8" t="n">
        <f aca="false">(1/B49)*D48</f>
        <v>6400</v>
      </c>
      <c r="E49" s="9" t="n">
        <f aca="false">1/D49</f>
        <v>0.00015625</v>
      </c>
      <c r="F49" s="0" t="n">
        <f aca="false">F36-$F$55</f>
        <v>1.6665</v>
      </c>
      <c r="G49" s="0" t="n">
        <f aca="false">G36-$F$55</f>
        <v>1.5575</v>
      </c>
      <c r="H49" s="0" t="n">
        <f aca="false">H36-$F$55</f>
        <v>1.6895</v>
      </c>
      <c r="I49" s="0" t="n">
        <f aca="false">I36-$F$55</f>
        <v>1.7735</v>
      </c>
      <c r="J49" s="0" t="n">
        <f aca="false">J36-$F$55</f>
        <v>1.0085</v>
      </c>
      <c r="K49" s="0" t="n">
        <f aca="false">K36-$F$55</f>
        <v>0.8555</v>
      </c>
      <c r="L49" s="0" t="n">
        <f aca="false">L36-$F$55</f>
        <v>2.1495</v>
      </c>
      <c r="M49" s="0" t="n">
        <f aca="false">M36-$F$55</f>
        <v>2.4245</v>
      </c>
      <c r="N49" s="0" t="n">
        <f aca="false">N36-$F$55</f>
        <v>0.1615</v>
      </c>
      <c r="O49" s="0" t="n">
        <f aca="false">O36-$F$55</f>
        <v>0.0895</v>
      </c>
      <c r="P49" s="0" t="n">
        <f aca="false">P36-$F$55</f>
        <v>1.6395</v>
      </c>
      <c r="Q49" s="0" t="n">
        <f aca="false">Q36-$F$55</f>
        <v>2.0405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8" t="n">
        <f aca="false">D50</f>
        <v>25600</v>
      </c>
      <c r="D50" s="8" t="n">
        <f aca="false">(1/B50)*D49</f>
        <v>25600</v>
      </c>
      <c r="E50" s="9" t="n">
        <f aca="false">1/D50</f>
        <v>3.90625E-005</v>
      </c>
      <c r="F50" s="0" t="n">
        <f aca="false">F37-$F$55</f>
        <v>1.9345</v>
      </c>
      <c r="G50" s="0" t="n">
        <f aca="false">G37-$F$55</f>
        <v>1.7675</v>
      </c>
      <c r="H50" s="0" t="n">
        <f aca="false">H37-$F$55</f>
        <v>2.3445</v>
      </c>
      <c r="I50" s="0" t="n">
        <f aca="false">I37-$F$55</f>
        <v>2.1735</v>
      </c>
      <c r="J50" s="0" t="n">
        <f aca="false">J37-$F$55</f>
        <v>0.4035</v>
      </c>
      <c r="K50" s="0" t="n">
        <f aca="false">K37-$F$55</f>
        <v>0.2885</v>
      </c>
      <c r="L50" s="0" t="n">
        <f aca="false">L37-$F$55</f>
        <v>1.3145</v>
      </c>
      <c r="M50" s="0" t="n">
        <f aca="false">M37-$F$55</f>
        <v>1.5575</v>
      </c>
      <c r="N50" s="0" t="n">
        <f aca="false">IF(N37-$F$55&gt;0,N37-$F$55,0)</f>
        <v>0.1055</v>
      </c>
      <c r="O50" s="0" t="n">
        <f aca="false">O37-$F$55</f>
        <v>0.0465</v>
      </c>
      <c r="P50" s="0" t="n">
        <f aca="false">P37-$F$55</f>
        <v>2.0785</v>
      </c>
      <c r="Q50" s="0" t="n">
        <f aca="false">Q37-$F$55</f>
        <v>1.5995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8" t="n">
        <f aca="false">D51</f>
        <v>102400</v>
      </c>
      <c r="D51" s="8" t="n">
        <f aca="false">(1/B51)*D50</f>
        <v>102400</v>
      </c>
      <c r="E51" s="9" t="n">
        <f aca="false">1/D51</f>
        <v>9.765625E-006</v>
      </c>
      <c r="F51" s="0" t="n">
        <f aca="false">F38-$F$55</f>
        <v>2.3905</v>
      </c>
      <c r="G51" s="0" t="n">
        <f aca="false">G38-$F$55</f>
        <v>2.2625</v>
      </c>
      <c r="H51" s="0" t="n">
        <f aca="false">H38-$F$55</f>
        <v>1.3785</v>
      </c>
      <c r="I51" s="0" t="n">
        <f aca="false">I38-$F$55</f>
        <v>1.0725</v>
      </c>
      <c r="J51" s="0" t="n">
        <f aca="false">J38-$F$55</f>
        <v>0.1545</v>
      </c>
      <c r="K51" s="0" t="n">
        <f aca="false">K38-$F$55</f>
        <v>0.0825</v>
      </c>
      <c r="L51" s="0" t="n">
        <f aca="false">L38-$F$55</f>
        <v>0.4555</v>
      </c>
      <c r="M51" s="0" t="n">
        <f aca="false">M38-$F$55</f>
        <v>0.5025</v>
      </c>
      <c r="N51" s="0" t="n">
        <f aca="false">IF(N38-$F$55&gt;0,N38-$F$55,0)</f>
        <v>0.0025</v>
      </c>
      <c r="O51" s="0" t="n">
        <f aca="false">IF(O38-$F$55&gt;0,O38-$F$55,0)</f>
        <v>0</v>
      </c>
      <c r="P51" s="0" t="n">
        <f aca="false">P38-$F$55</f>
        <v>1.1485</v>
      </c>
      <c r="Q51" s="0" t="n">
        <f aca="false">Q38-$F$55</f>
        <v>0.6435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8" t="n">
        <f aca="false">D52</f>
        <v>409600</v>
      </c>
      <c r="D52" s="8" t="n">
        <f aca="false">(1/B52)*D51</f>
        <v>409600</v>
      </c>
      <c r="E52" s="9" t="n">
        <f aca="false">1/D52</f>
        <v>2.44140625E-006</v>
      </c>
      <c r="F52" s="0" t="n">
        <f aca="false">F39-$F$55</f>
        <v>0.8005</v>
      </c>
      <c r="G52" s="0" t="n">
        <f aca="false">G39-$F$55</f>
        <v>0.7355</v>
      </c>
      <c r="H52" s="0" t="n">
        <f aca="false">H39-$F$55</f>
        <v>0.3625</v>
      </c>
      <c r="I52" s="0" t="n">
        <f aca="false">I39-$F$55</f>
        <v>0.3545</v>
      </c>
      <c r="J52" s="0" t="n">
        <f aca="false">J39-$F$55</f>
        <v>0.0555</v>
      </c>
      <c r="K52" s="0" t="n">
        <f aca="false">K39-$F$55</f>
        <v>0.0625</v>
      </c>
      <c r="L52" s="0" t="n">
        <f aca="false">L39-$F$55</f>
        <v>0.1785</v>
      </c>
      <c r="M52" s="0" t="n">
        <f aca="false">M39-$F$55</f>
        <v>0.1385</v>
      </c>
      <c r="N52" s="0" t="n">
        <f aca="false">IF(N39-$F$55&gt;0,N39-$F$55,0)</f>
        <v>0</v>
      </c>
      <c r="O52" s="0" t="n">
        <f aca="false">IF(O39-$F$55&gt;0,O39-$F$55,0)</f>
        <v>0</v>
      </c>
      <c r="P52" s="0" t="n">
        <f aca="false">P39-$F$55</f>
        <v>0.5565</v>
      </c>
      <c r="Q52" s="0" t="n">
        <f aca="false">Q39-$F$55</f>
        <v>0.2335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8" t="n">
        <f aca="false">D53</f>
        <v>1638400</v>
      </c>
      <c r="D53" s="8" t="n">
        <f aca="false">(1/B53)*D52</f>
        <v>1638400</v>
      </c>
      <c r="E53" s="9" t="n">
        <f aca="false">1/D53</f>
        <v>6.103515625E-007</v>
      </c>
      <c r="F53" s="0" t="n">
        <f aca="false">F40-$F$55</f>
        <v>0.3355</v>
      </c>
      <c r="G53" s="0" t="n">
        <f aca="false">G40-$F$55</f>
        <v>0.2615</v>
      </c>
      <c r="H53" s="0" t="n">
        <f aca="false">H40-$F$55</f>
        <v>0.1445</v>
      </c>
      <c r="I53" s="0" t="n">
        <f aca="false">I40-$F$55</f>
        <v>0.1275</v>
      </c>
      <c r="J53" s="0" t="n">
        <f aca="false">J40-$F$55</f>
        <v>0.0335</v>
      </c>
      <c r="K53" s="0" t="n">
        <f aca="false">K40-$F$55</f>
        <v>0.1575</v>
      </c>
      <c r="L53" s="0" t="n">
        <f aca="false">L40-$F$55</f>
        <v>0.0385</v>
      </c>
      <c r="M53" s="0" t="n">
        <f aca="false">M40-$F$55</f>
        <v>0.0455</v>
      </c>
      <c r="N53" s="0" t="n">
        <f aca="false">IF(N40-$F$55&gt;0,N40-$F$55,0)</f>
        <v>0</v>
      </c>
      <c r="O53" s="0" t="n">
        <f aca="false">IF(O40-$F$55&gt;0,O40-$F$55,0)</f>
        <v>0.00850000000000001</v>
      </c>
      <c r="P53" s="1"/>
      <c r="Q53" s="2"/>
    </row>
    <row r="55" customFormat="false" ht="13.8" hidden="false" customHeight="false" outlineLevel="0" collapsed="false">
      <c r="C55" s="0" t="n">
        <f aca="false">(1/B51*3.1)*D50</f>
        <v>317440</v>
      </c>
      <c r="D55" s="10" t="n">
        <f aca="false">(1/B50*0.8)*D49</f>
        <v>20480</v>
      </c>
      <c r="E55" s="10" t="n">
        <f aca="false">(1/B49*2.3)*D48</f>
        <v>14720</v>
      </c>
      <c r="F55" s="11" t="n">
        <f aca="false">AVERAGE(P40:Q40)</f>
        <v>0.1515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0" t="n">
        <f aca="false">(1/B52*2.1)*D51</f>
        <v>860160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1.3655</v>
      </c>
      <c r="G58" s="20" t="n">
        <f aca="false">((F$70-F$73)/(1+($E46/F$72)^F$71))+F$73</f>
        <v>2.32647565787713</v>
      </c>
      <c r="H58" s="19" t="n">
        <f aca="false">AVERAGE(H46:I46)</f>
        <v>1.5165</v>
      </c>
      <c r="I58" s="20" t="n">
        <f aca="false">((H$70-H$73)/(1+($E46/H$72)^H$71))+H$73</f>
        <v>2.25894339709546</v>
      </c>
      <c r="J58" s="19" t="n">
        <f aca="false">AVERAGE(J46:K46)</f>
        <v>1.8105</v>
      </c>
      <c r="K58" s="20" t="n">
        <f aca="false">((J$70-J$73)/(1+($E46/J$72)^J$71))+J$73</f>
        <v>2.48763079478404</v>
      </c>
      <c r="L58" s="19" t="n">
        <f aca="false">AVERAGE(L46:M46)</f>
        <v>1.6845</v>
      </c>
      <c r="M58" s="20" t="n">
        <f aca="false">((L$70-L$73)/(1+($E46/L$72)^L$71))+L$73</f>
        <v>2.28489450433074</v>
      </c>
      <c r="N58" s="19" t="n">
        <f aca="false">AVERAGE(N46:O46)</f>
        <v>1.1245</v>
      </c>
      <c r="O58" s="20" t="n">
        <f aca="false">((N$70-N$73)/(1+($E46/N$72)^N$71))+N$73</f>
        <v>1.06723767318122</v>
      </c>
      <c r="P58" s="19" t="n">
        <f aca="false">AVERAGE(P46:Q46)</f>
        <v>1.57</v>
      </c>
      <c r="Q58" s="20" t="n">
        <f aca="false">((P$70-P$73)/(1+($E46/P$72)^P$71))+P$73</f>
        <v>1.83999674875732</v>
      </c>
    </row>
    <row r="59" customFormat="false" ht="13.8" hidden="false" customHeight="false" outlineLevel="0" collapsed="false">
      <c r="F59" s="19" t="n">
        <f aca="false">AVERAGE(F47:G47)</f>
        <v>1.2555</v>
      </c>
      <c r="G59" s="20" t="n">
        <f aca="false">((F$70-F$73)/(1+($E47/F$72)^F$71))+F$73</f>
        <v>2.32630527825628</v>
      </c>
      <c r="H59" s="19" t="n">
        <f aca="false">AVERAGE(H47:I47)</f>
        <v>1.8045</v>
      </c>
      <c r="I59" s="20" t="n">
        <f aca="false">((H$70-H$73)/(1+($E47/H$72)^H$71))+H$73</f>
        <v>2.25854725949312</v>
      </c>
      <c r="J59" s="19" t="n">
        <f aca="false">AVERAGE(J47:K47)</f>
        <v>2.1215</v>
      </c>
      <c r="K59" s="20" t="n">
        <f aca="false">((J$70-J$73)/(1+($E47/J$72)^J$71))+J$73</f>
        <v>2.44061031038036</v>
      </c>
      <c r="L59" s="19" t="n">
        <f aca="false">AVERAGE(L47:M47)</f>
        <v>1.8045</v>
      </c>
      <c r="M59" s="20" t="n">
        <f aca="false">((L$70-L$73)/(1+($E47/L$72)^L$71))+L$73</f>
        <v>2.27593153606557</v>
      </c>
      <c r="N59" s="19" t="n">
        <f aca="false">AVERAGE(N47:O47)</f>
        <v>0.9685</v>
      </c>
      <c r="O59" s="20" t="n">
        <f aca="false">((N$70-N$73)/(1+($E47/N$72)^N$71))+N$73</f>
        <v>0.902102573993202</v>
      </c>
      <c r="P59" s="19" t="n">
        <f aca="false">AVERAGE(P47:Q47)</f>
        <v>1.669</v>
      </c>
      <c r="Q59" s="20" t="n">
        <f aca="false">((P$70-P$73)/(1+($E47/P$72)^P$71))+P$73</f>
        <v>1.83994798187265</v>
      </c>
    </row>
    <row r="60" customFormat="false" ht="13.8" hidden="false" customHeight="false" outlineLevel="0" collapsed="false">
      <c r="F60" s="19" t="n">
        <f aca="false">AVERAGE(F48:G48)</f>
        <v>1.8405</v>
      </c>
      <c r="G60" s="20" t="n">
        <f aca="false">((F$70-F$73)/(1+($E48/F$72)^F$71))+F$73</f>
        <v>2.32494320067363</v>
      </c>
      <c r="H60" s="19" t="n">
        <f aca="false">AVERAGE(H48:I48)</f>
        <v>1.747</v>
      </c>
      <c r="I60" s="20" t="n">
        <f aca="false">((H$70-H$73)/(1+($E48/H$72)^H$71))+H$73</f>
        <v>2.25538336193567</v>
      </c>
      <c r="J60" s="19" t="n">
        <f aca="false">AVERAGE(J48:K48)</f>
        <v>2.4945</v>
      </c>
      <c r="K60" s="20" t="n">
        <f aca="false">((J$70-J$73)/(1+($E48/J$72)^J$71))+J$73</f>
        <v>2.12120163023097</v>
      </c>
      <c r="L60" s="19" t="n">
        <f aca="false">AVERAGE(L48:M48)</f>
        <v>1.751</v>
      </c>
      <c r="M60" s="20" t="n">
        <f aca="false">((L$70-L$73)/(1+($E48/L$72)^L$71))+L$73</f>
        <v>2.22978702549973</v>
      </c>
      <c r="N60" s="19" t="n">
        <f aca="false">AVERAGE(N48:O48)</f>
        <v>0.5015</v>
      </c>
      <c r="O60" s="20" t="n">
        <f aca="false">((N$70-N$73)/(1+($E48/N$72)^N$71))+N$73</f>
        <v>0.527249835621703</v>
      </c>
      <c r="P60" s="19" t="n">
        <f aca="false">AVERAGE(P48:Q48)</f>
        <v>1.724</v>
      </c>
      <c r="Q60" s="20" t="n">
        <f aca="false">((P$70-P$73)/(1+($E48/P$72)^P$71))+P$73</f>
        <v>1.83916815914034</v>
      </c>
    </row>
    <row r="61" customFormat="false" ht="13.8" hidden="false" customHeight="false" outlineLevel="0" collapsed="false">
      <c r="F61" s="19" t="n">
        <f aca="false">AVERAGE(F49:G49)</f>
        <v>1.612</v>
      </c>
      <c r="G61" s="20" t="n">
        <f aca="false">((F$70-F$73)/(1+($E49/F$72)^F$71))+F$73</f>
        <v>2.31410763180461</v>
      </c>
      <c r="H61" s="19" t="n">
        <f aca="false">AVERAGE(H49:I49)</f>
        <v>1.7315</v>
      </c>
      <c r="I61" s="20" t="n">
        <f aca="false">((H$70-H$73)/(1+($E49/H$72)^H$71))+H$73</f>
        <v>2.23040080656351</v>
      </c>
      <c r="J61" s="19" t="n">
        <f aca="false">AVERAGE(J49:K49)</f>
        <v>0.932</v>
      </c>
      <c r="K61" s="20" t="n">
        <f aca="false">((J$70-J$73)/(1+($E49/J$72)^J$71))+J$73</f>
        <v>1.05383092799129</v>
      </c>
      <c r="L61" s="19" t="n">
        <f aca="false">AVERAGE(L49:M49)</f>
        <v>2.287</v>
      </c>
      <c r="M61" s="20" t="n">
        <f aca="false">((L$70-L$73)/(1+($E49/L$72)^L$71))+L$73</f>
        <v>2.01471384070542</v>
      </c>
      <c r="N61" s="19" t="n">
        <f aca="false">AVERAGE(N49:O49)</f>
        <v>0.1255</v>
      </c>
      <c r="O61" s="20" t="n">
        <f aca="false">((N$70-N$73)/(1+($E49/N$72)^N$71))+N$73</f>
        <v>0.181230040744626</v>
      </c>
      <c r="P61" s="19" t="n">
        <f aca="false">AVERAGE(P49:Q49)</f>
        <v>1.84</v>
      </c>
      <c r="Q61" s="20" t="n">
        <f aca="false">((P$70-P$73)/(1+($E49/P$72)^P$71))+P$73</f>
        <v>1.8268044898218</v>
      </c>
    </row>
    <row r="62" customFormat="false" ht="13.8" hidden="false" customHeight="false" outlineLevel="0" collapsed="false">
      <c r="F62" s="19" t="n">
        <f aca="false">AVERAGE(F50:G50)</f>
        <v>1.851</v>
      </c>
      <c r="G62" s="20" t="n">
        <f aca="false">((F$70-F$73)/(1+($E50/F$72)^F$71))+F$73</f>
        <v>2.2311596309442</v>
      </c>
      <c r="H62" s="19" t="n">
        <f aca="false">AVERAGE(H50:I50)</f>
        <v>2.259</v>
      </c>
      <c r="I62" s="20" t="n">
        <f aca="false">((H$70-H$73)/(1+($E50/H$72)^H$71))+H$73</f>
        <v>2.04954470077773</v>
      </c>
      <c r="J62" s="19" t="n">
        <f aca="false">AVERAGE(J50:K50)</f>
        <v>0.346</v>
      </c>
      <c r="K62" s="20" t="n">
        <f aca="false">((J$70-J$73)/(1+($E50/J$72)^J$71))+J$73</f>
        <v>0.252520384452586</v>
      </c>
      <c r="L62" s="19" t="n">
        <f aca="false">AVERAGE(L50:M50)</f>
        <v>1.436</v>
      </c>
      <c r="M62" s="20" t="n">
        <f aca="false">((L$70-L$73)/(1+($E50/L$72)^L$71))+L$73</f>
        <v>1.34080907485417</v>
      </c>
      <c r="N62" s="19" t="n">
        <f aca="false">AVERAGE(N50:O50)</f>
        <v>0.076</v>
      </c>
      <c r="O62" s="20" t="n">
        <f aca="false">((N$70-N$73)/(1+($E50/N$72)^N$71))+N$73</f>
        <v>0.0451333120294885</v>
      </c>
      <c r="P62" s="19" t="n">
        <f aca="false">AVERAGE(P50:Q50)</f>
        <v>1.839</v>
      </c>
      <c r="Q62" s="20" t="n">
        <f aca="false">((P$70-P$73)/(1+($E50/P$72)^P$71))+P$73</f>
        <v>1.65430754643315</v>
      </c>
    </row>
    <row r="63" customFormat="false" ht="13.8" hidden="false" customHeight="false" outlineLevel="0" collapsed="false">
      <c r="F63" s="19" t="n">
        <f aca="false">AVERAGE(F51:G51)</f>
        <v>2.3265</v>
      </c>
      <c r="G63" s="20" t="n">
        <f aca="false">((F$70-F$73)/(1+($E51/F$72)^F$71))+F$73</f>
        <v>1.74272037309488</v>
      </c>
      <c r="H63" s="19" t="n">
        <f aca="false">AVERAGE(H51:I51)</f>
        <v>1.2255</v>
      </c>
      <c r="I63" s="20" t="n">
        <f aca="false">((H$70-H$73)/(1+($E51/H$72)^H$71))+H$73</f>
        <v>1.25932168500267</v>
      </c>
      <c r="J63" s="19" t="n">
        <f aca="false">AVERAGE(J51:K51)</f>
        <v>0.1185</v>
      </c>
      <c r="K63" s="20" t="n">
        <f aca="false">((J$70-J$73)/(1+($E51/J$72)^J$71))+J$73</f>
        <v>0.0849975512813499</v>
      </c>
      <c r="L63" s="19" t="n">
        <f aca="false">AVERAGE(L51:M51)</f>
        <v>0.479</v>
      </c>
      <c r="M63" s="20" t="n">
        <f aca="false">((L$70-L$73)/(1+($E51/L$72)^L$71))+L$73</f>
        <v>0.505356579924754</v>
      </c>
      <c r="N63" s="19" t="n">
        <f aca="false">AVERAGE(N51:O51)</f>
        <v>0.00125</v>
      </c>
      <c r="O63" s="20" t="n">
        <f aca="false">((N$70-N$73)/(1+($E51/N$72)^N$71))+N$73</f>
        <v>0.0101411514731786</v>
      </c>
      <c r="P63" s="19" t="n">
        <f aca="false">AVERAGE(P51:Q51)</f>
        <v>0.896</v>
      </c>
      <c r="Q63" s="20" t="n">
        <f aca="false">((P$70-P$73)/(1+($E51/P$72)^P$71))+P$73</f>
        <v>0.825149650402942</v>
      </c>
    </row>
    <row r="64" customFormat="false" ht="13.8" hidden="false" customHeight="false" outlineLevel="0" collapsed="false">
      <c r="F64" s="19" t="n">
        <f aca="false">AVERAGE(F52:G52)</f>
        <v>0.768</v>
      </c>
      <c r="G64" s="20" t="n">
        <f aca="false">((F$70-F$73)/(1+($E52/F$72)^F$71))+F$73</f>
        <v>0.703136565052739</v>
      </c>
      <c r="H64" s="19" t="n">
        <f aca="false">AVERAGE(H52:I52)</f>
        <v>0.3585</v>
      </c>
      <c r="I64" s="20" t="n">
        <f aca="false">((H$70-H$73)/(1+($E52/H$72)^H$71))+H$73</f>
        <v>0.367124346083206</v>
      </c>
      <c r="J64" s="19" t="n">
        <f aca="false">AVERAGE(J52:K52)</f>
        <v>0.059</v>
      </c>
      <c r="K64" s="20" t="n">
        <f aca="false">((J$70-J$73)/(1+($E52/J$72)^J$71))+J$73</f>
        <v>0.0622803326037429</v>
      </c>
      <c r="L64" s="19" t="n">
        <f aca="false">AVERAGE(L52:M52)</f>
        <v>0.1585</v>
      </c>
      <c r="M64" s="20" t="n">
        <f aca="false">((L$70-L$73)/(1+($E52/L$72)^L$71))+L$73</f>
        <v>0.147426494950672</v>
      </c>
      <c r="N64" s="19" t="n">
        <f aca="false">AVERAGE(N52:O52)</f>
        <v>0</v>
      </c>
      <c r="O64" s="20" t="n">
        <f aca="false">((N$70-N$73)/(1+($E52/N$72)^N$71))+N$73</f>
        <v>0.00222277938933449</v>
      </c>
      <c r="P64" s="19" t="n">
        <f aca="false">AVERAGE(P52:Q52)</f>
        <v>0.395</v>
      </c>
      <c r="Q64" s="20" t="n">
        <f aca="false">((P$70-P$73)/(1+($E52/P$72)^P$71))+P$73</f>
        <v>0.432291539006588</v>
      </c>
    </row>
    <row r="65" customFormat="false" ht="13.8" hidden="false" customHeight="false" outlineLevel="0" collapsed="false">
      <c r="F65" s="19" t="n">
        <f aca="false">AVERAGE(F53:G53)</f>
        <v>0.2985</v>
      </c>
      <c r="G65" s="20" t="n">
        <f aca="false">((F$70-F$73)/(1+($E53/F$72)^F$71))+F$73</f>
        <v>0.238310473099748</v>
      </c>
      <c r="H65" s="19" t="n">
        <f aca="false">AVERAGE(H53:I53)</f>
        <v>0.136</v>
      </c>
      <c r="I65" s="20" t="n">
        <f aca="false">((H$70-H$73)/(1+($E53/H$72)^H$71))+H$73</f>
        <v>0.12956319485522</v>
      </c>
      <c r="J65" s="19" t="n">
        <f aca="false">AVERAGE(J53:K53)</f>
        <v>0.0955</v>
      </c>
      <c r="K65" s="20" t="n">
        <f aca="false">((J$70-J$73)/(1+($E53/J$72)^J$71))+J$73</f>
        <v>0.0594105253887876</v>
      </c>
      <c r="L65" s="19" t="n">
        <f aca="false">AVERAGE(L53:M53)</f>
        <v>0.042</v>
      </c>
      <c r="M65" s="20" t="n">
        <f aca="false">((L$70-L$73)/(1+($E53/L$72)^L$71))+L$73</f>
        <v>0.0627649669422596</v>
      </c>
      <c r="N65" s="19" t="n">
        <f aca="false">AVERAGE(N53:O53)</f>
        <v>0.00425</v>
      </c>
      <c r="O65" s="20" t="n">
        <f aca="false">((N$70-N$73)/(1+($E53/N$72)^N$71))+N$73</f>
        <v>0.000484509747935701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0.5</v>
      </c>
      <c r="G67" s="21" t="n">
        <f aca="false">1/(F$72*((((F$70-F$73)/(F$67-F$73))-1)^(1/F$71)))</f>
        <v>600866.502787725</v>
      </c>
      <c r="H67" s="19" t="n">
        <v>0.5</v>
      </c>
      <c r="I67" s="21" t="n">
        <f aca="false">1/(H$72*((((H$70-H$73)/(H$67-H$73))-1)^(1/H$71)))</f>
        <v>300360.726491226</v>
      </c>
      <c r="J67" s="19" t="n">
        <v>0.5</v>
      </c>
      <c r="K67" s="21" t="n">
        <f aca="false">1/(J$72*((((J$70-J$73)/(J$67-J$73))-1)^(1/J$71)))</f>
        <v>13674.1489135183</v>
      </c>
      <c r="L67" s="19" t="n">
        <v>0.5</v>
      </c>
      <c r="M67" s="21" t="n">
        <f aca="false">1/(L$72*((((L$70-L$73)/(L$67-L$73))-1)^(1/L$71)))</f>
        <v>103656.04652751</v>
      </c>
      <c r="N67" s="19" t="n">
        <v>0.2</v>
      </c>
      <c r="O67" s="21" t="n">
        <f aca="false">1/(N$72*((((N$70-N$73)/(N$67-N$73))-1)^(1/N$71)))</f>
        <v>5745.60179509861</v>
      </c>
      <c r="P67" s="19" t="n">
        <v>0.5</v>
      </c>
      <c r="Q67" s="21" t="n">
        <f aca="false">1/(P$72*((((P$70-P$73)/(P$67-P$73))-1)^(1/P$71)))</f>
        <v>238158.721695378</v>
      </c>
    </row>
    <row r="68" customFormat="false" ht="13.8" hidden="false" customHeight="false" outlineLevel="0" collapsed="false">
      <c r="E68" s="0" t="s">
        <v>68</v>
      </c>
      <c r="F68" s="19"/>
      <c r="G68" s="21" t="n">
        <f aca="false">G67/$O67</f>
        <v>104.578514873813</v>
      </c>
      <c r="H68" s="19"/>
      <c r="I68" s="21" t="n">
        <f aca="false">I67/$O67</f>
        <v>52.2766347552061</v>
      </c>
      <c r="J68" s="19"/>
      <c r="K68" s="21" t="n">
        <f aca="false">K67/$O67</f>
        <v>2.37993327786539</v>
      </c>
      <c r="L68" s="19"/>
      <c r="M68" s="21" t="n">
        <f aca="false">M67/$O67</f>
        <v>18.0409381339194</v>
      </c>
      <c r="N68" s="19"/>
      <c r="O68" s="21"/>
      <c r="P68" s="19"/>
      <c r="Q68" s="21" t="n">
        <f aca="false">Q67/$O67</f>
        <v>41.4506139110691</v>
      </c>
    </row>
    <row r="69" s="16" customFormat="true" ht="23.85" hidden="false" customHeight="false" outlineLevel="0" collapsed="false">
      <c r="A69" s="0"/>
      <c r="D69" s="22" t="s">
        <v>69</v>
      </c>
      <c r="F69" s="23"/>
      <c r="G69" s="24" t="s">
        <v>70</v>
      </c>
      <c r="H69" s="23"/>
      <c r="I69" s="24" t="s">
        <v>70</v>
      </c>
      <c r="J69" s="23"/>
      <c r="K69" s="24" t="s">
        <v>70</v>
      </c>
      <c r="L69" s="23"/>
      <c r="M69" s="24" t="s">
        <v>70</v>
      </c>
      <c r="N69" s="23"/>
      <c r="O69" s="24" t="s">
        <v>70</v>
      </c>
      <c r="P69" s="23"/>
      <c r="Q69" s="24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2.3265</v>
      </c>
      <c r="G70" s="20" t="n">
        <f aca="false">MAX(F58:F65)</f>
        <v>2.3265</v>
      </c>
      <c r="H70" s="0" t="n">
        <f aca="false">I70</f>
        <v>2.259</v>
      </c>
      <c r="I70" s="20" t="n">
        <f aca="false">MAX(H58:H65)</f>
        <v>2.259</v>
      </c>
      <c r="J70" s="0" t="n">
        <f aca="false">K70</f>
        <v>2.4945</v>
      </c>
      <c r="K70" s="20" t="n">
        <f aca="false">MAX(J58:J65)</f>
        <v>2.4945</v>
      </c>
      <c r="L70" s="0" t="n">
        <f aca="false">M70</f>
        <v>2.287</v>
      </c>
      <c r="M70" s="20" t="n">
        <f aca="false">MAX(L58:L65)</f>
        <v>2.287</v>
      </c>
      <c r="N70" s="0" t="n">
        <f aca="false">O70</f>
        <v>1.1245</v>
      </c>
      <c r="O70" s="20" t="n">
        <f aca="false">MAX(N58:N65)</f>
        <v>1.1245</v>
      </c>
      <c r="P70" s="0" t="n">
        <f aca="false">Q70</f>
        <v>1.84</v>
      </c>
      <c r="Q70" s="20" t="n">
        <f aca="false">MAX(P58:P65)</f>
        <v>1.84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-1.5</v>
      </c>
      <c r="G71" s="20" t="n">
        <v>-2</v>
      </c>
      <c r="H71" s="0" t="n">
        <v>-1.5</v>
      </c>
      <c r="I71" s="20" t="n">
        <v>-2</v>
      </c>
      <c r="J71" s="0" t="n">
        <v>-1.5</v>
      </c>
      <c r="K71" s="20" t="n">
        <v>-2</v>
      </c>
      <c r="L71" s="0" t="n">
        <v>-1.2</v>
      </c>
      <c r="M71" s="20" t="n">
        <v>-2</v>
      </c>
      <c r="N71" s="0" t="n">
        <v>-1.1</v>
      </c>
      <c r="O71" s="20" t="n">
        <v>-2</v>
      </c>
      <c r="P71" s="0" t="n">
        <v>-2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5E-006</v>
      </c>
      <c r="G72" s="20" t="n">
        <v>0.002</v>
      </c>
      <c r="H72" s="0" t="n">
        <v>8.8E-006</v>
      </c>
      <c r="I72" s="20" t="n">
        <v>0.002</v>
      </c>
      <c r="J72" s="0" t="n">
        <v>0.0002</v>
      </c>
      <c r="K72" s="20" t="n">
        <v>0.002</v>
      </c>
      <c r="L72" s="0" t="n">
        <v>3E-005</v>
      </c>
      <c r="M72" s="20" t="n">
        <v>0.002</v>
      </c>
      <c r="N72" s="0" t="n">
        <v>0.0007</v>
      </c>
      <c r="O72" s="20" t="n">
        <v>0.002</v>
      </c>
      <c r="P72" s="0" t="n">
        <v>1.5E-005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G73/2</f>
        <v>0.14925</v>
      </c>
      <c r="G73" s="20" t="n">
        <f aca="false">MIN(F58:F65)</f>
        <v>0.2985</v>
      </c>
      <c r="H73" s="0" t="n">
        <f aca="false">I73/1.5</f>
        <v>0.0906666666666667</v>
      </c>
      <c r="I73" s="20" t="n">
        <f aca="false">MIN(H58:H65)</f>
        <v>0.136</v>
      </c>
      <c r="J73" s="0" t="n">
        <f aca="false">K73</f>
        <v>0.059</v>
      </c>
      <c r="K73" s="20" t="n">
        <f aca="false">MIN(J58:J65)</f>
        <v>0.059</v>
      </c>
      <c r="L73" s="0" t="n">
        <f aca="false">M73</f>
        <v>0.042</v>
      </c>
      <c r="M73" s="20" t="n">
        <f aca="false">MIN(L58:L65)</f>
        <v>0.042</v>
      </c>
      <c r="N73" s="0" t="n">
        <f aca="false">O73</f>
        <v>0</v>
      </c>
      <c r="O73" s="20" t="n">
        <f aca="false">MIN(N58:N65)</f>
        <v>0</v>
      </c>
      <c r="P73" s="0" t="n">
        <f aca="false">Q73</f>
        <v>0.395</v>
      </c>
      <c r="Q73" s="20" t="n">
        <f aca="false">MIN(P58:P65)</f>
        <v>0.395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78</v>
      </c>
      <c r="H77" s="19"/>
      <c r="I77" s="25" t="s">
        <v>78</v>
      </c>
      <c r="J77" s="19"/>
      <c r="K77" s="25" t="s">
        <v>78</v>
      </c>
      <c r="L77" s="19"/>
      <c r="M77" s="25" t="s">
        <v>78</v>
      </c>
      <c r="N77" s="19"/>
      <c r="O77" s="25" t="s">
        <v>78</v>
      </c>
      <c r="P77" s="19"/>
      <c r="Q77" s="25" t="s">
        <v>78</v>
      </c>
    </row>
    <row r="78" customFormat="false" ht="13.8" hidden="false" customHeight="false" outlineLevel="0" collapsed="false">
      <c r="F78" s="19"/>
      <c r="G78" s="20" t="n">
        <f aca="false">(F58-G58)^2</f>
        <v>0.923474215032389</v>
      </c>
      <c r="H78" s="19"/>
      <c r="I78" s="20" t="n">
        <f aca="false">(H58-I58)^2</f>
        <v>0.551222197890647</v>
      </c>
      <c r="J78" s="19"/>
      <c r="K78" s="20" t="n">
        <f aca="false">(J58-K58)^2</f>
        <v>0.458506113244864</v>
      </c>
      <c r="L78" s="19"/>
      <c r="M78" s="20" t="n">
        <f aca="false">(L58-M58)^2</f>
        <v>0.360473560830555</v>
      </c>
      <c r="N78" s="19"/>
      <c r="O78" s="20" t="n">
        <f aca="false">(N58-O58)^2</f>
        <v>0.00327897407270082</v>
      </c>
      <c r="P78" s="19"/>
      <c r="Q78" s="20" t="n">
        <f aca="false">(P58-Q58)^2</f>
        <v>0.0728982443395208</v>
      </c>
    </row>
    <row r="79" customFormat="false" ht="13.8" hidden="false" customHeight="false" outlineLevel="0" collapsed="false">
      <c r="F79" s="19"/>
      <c r="G79" s="20" t="n">
        <f aca="false">(F59-G59)^2</f>
        <v>1.14662394394151</v>
      </c>
      <c r="H79" s="19"/>
      <c r="I79" s="20" t="n">
        <f aca="false">(H59-I59)^2</f>
        <v>0.206158913853212</v>
      </c>
      <c r="J79" s="19"/>
      <c r="K79" s="20" t="n">
        <f aca="false">(J59-K59)^2</f>
        <v>0.10183139019105</v>
      </c>
      <c r="L79" s="19"/>
      <c r="M79" s="20" t="n">
        <f aca="false">(L59-M59)^2</f>
        <v>0.222247693197144</v>
      </c>
      <c r="N79" s="19"/>
      <c r="O79" s="20" t="n">
        <f aca="false">(N59-O59)^2</f>
        <v>0.00440861818032823</v>
      </c>
      <c r="P79" s="19"/>
      <c r="Q79" s="20" t="n">
        <f aca="false">(P59-Q59)^2</f>
        <v>0.0292232125063328</v>
      </c>
    </row>
    <row r="80" customFormat="false" ht="13.8" hidden="false" customHeight="false" outlineLevel="0" collapsed="false">
      <c r="F80" s="19"/>
      <c r="G80" s="20" t="n">
        <f aca="false">(F60-G60)^2</f>
        <v>0.234685214678916</v>
      </c>
      <c r="H80" s="19"/>
      <c r="I80" s="20" t="n">
        <f aca="false">(H60-I60)^2</f>
        <v>0.258453642693013</v>
      </c>
      <c r="J80" s="19"/>
      <c r="K80" s="20" t="n">
        <f aca="false">(J60-K60)^2</f>
        <v>0.139351672872215</v>
      </c>
      <c r="L80" s="19"/>
      <c r="M80" s="20" t="n">
        <f aca="false">(L60-M60)^2</f>
        <v>0.22923701578688</v>
      </c>
      <c r="N80" s="19"/>
      <c r="O80" s="20" t="n">
        <f aca="false">(N60-O60)^2</f>
        <v>0.000663054034544734</v>
      </c>
      <c r="P80" s="19"/>
      <c r="Q80" s="20" t="n">
        <f aca="false">(P60-Q60)^2</f>
        <v>0.0132637048797736</v>
      </c>
    </row>
    <row r="81" customFormat="false" ht="13.8" hidden="false" customHeight="false" outlineLevel="0" collapsed="false">
      <c r="F81" s="19"/>
      <c r="G81" s="20" t="n">
        <f aca="false">(F61-G61)^2</f>
        <v>0.492955126638277</v>
      </c>
      <c r="H81" s="19"/>
      <c r="I81" s="20" t="n">
        <f aca="false">(H61-I61)^2</f>
        <v>0.248902014789724</v>
      </c>
      <c r="J81" s="19"/>
      <c r="K81" s="20" t="n">
        <f aca="false">(J61-K61)^2</f>
        <v>0.01484277501522</v>
      </c>
      <c r="L81" s="19"/>
      <c r="M81" s="20" t="n">
        <f aca="false">(L61-M61)^2</f>
        <v>0.0741397525433951</v>
      </c>
      <c r="N81" s="19"/>
      <c r="O81" s="20" t="n">
        <f aca="false">(N61-O61)^2</f>
        <v>0.00310583744139762</v>
      </c>
      <c r="P81" s="19"/>
      <c r="Q81" s="20" t="n">
        <f aca="false">(P61-Q61)^2</f>
        <v>0.000174121488862915</v>
      </c>
    </row>
    <row r="82" customFormat="false" ht="13.8" hidden="false" customHeight="false" outlineLevel="0" collapsed="false">
      <c r="F82" s="19"/>
      <c r="G82" s="20" t="n">
        <f aca="false">(F62-G62)^2</f>
        <v>0.14452134499963</v>
      </c>
      <c r="H82" s="19"/>
      <c r="I82" s="20" t="n">
        <f aca="false">(H62-I62)^2</f>
        <v>0.0438715223722915</v>
      </c>
      <c r="J82" s="19"/>
      <c r="K82" s="20" t="n">
        <f aca="false">(J62-K62)^2</f>
        <v>0.00873843852289231</v>
      </c>
      <c r="L82" s="19"/>
      <c r="M82" s="20" t="n">
        <f aca="false">(L62-M62)^2</f>
        <v>0.00906131223011881</v>
      </c>
      <c r="N82" s="19"/>
      <c r="O82" s="20" t="n">
        <f aca="false">(N62-O62)^2</f>
        <v>0.000952752426268919</v>
      </c>
      <c r="P82" s="19"/>
      <c r="Q82" s="20" t="n">
        <f aca="false">(P62-Q62)^2</f>
        <v>0.034111302404542</v>
      </c>
    </row>
    <row r="83" customFormat="false" ht="13.8" hidden="false" customHeight="false" outlineLevel="0" collapsed="false">
      <c r="F83" s="19"/>
      <c r="G83" s="20" t="n">
        <f aca="false">(F63-G63)^2</f>
        <v>0.340798652789486</v>
      </c>
      <c r="H83" s="19"/>
      <c r="I83" s="20" t="n">
        <f aca="false">(H63-I63)^2</f>
        <v>0.00114390637642004</v>
      </c>
      <c r="J83" s="19"/>
      <c r="K83" s="20" t="n">
        <f aca="false">(J63-K63)^2</f>
        <v>0.00112241407014578</v>
      </c>
      <c r="L83" s="19"/>
      <c r="M83" s="20" t="n">
        <f aca="false">(L63-M63)^2</f>
        <v>0.000694669305329942</v>
      </c>
      <c r="N83" s="19"/>
      <c r="O83" s="20" t="n">
        <f aca="false">(N63-O63)^2</f>
        <v>7.90525745190068E-005</v>
      </c>
      <c r="P83" s="19"/>
      <c r="Q83" s="20" t="n">
        <f aca="false">(P63-Q63)^2</f>
        <v>0.00501977203802539</v>
      </c>
    </row>
    <row r="84" customFormat="false" ht="13.8" hidden="false" customHeight="false" outlineLevel="0" collapsed="false">
      <c r="F84" s="19"/>
      <c r="G84" s="20" t="n">
        <f aca="false">(F64-G64)^2</f>
        <v>0.00420726519315753</v>
      </c>
      <c r="H84" s="19"/>
      <c r="I84" s="20" t="n">
        <f aca="false">(H64-I64)^2</f>
        <v>7.43793453629069E-005</v>
      </c>
      <c r="J84" s="19"/>
      <c r="K84" s="20" t="n">
        <f aca="false">(J64-K64)^2</f>
        <v>1.0760581991179E-005</v>
      </c>
      <c r="L84" s="19"/>
      <c r="M84" s="20" t="n">
        <f aca="false">(L64-M64)^2</f>
        <v>0.000122622514077488</v>
      </c>
      <c r="N84" s="19"/>
      <c r="O84" s="20" t="n">
        <f aca="false">(N64-O64)^2</f>
        <v>4.94074821365022E-006</v>
      </c>
      <c r="P84" s="19"/>
      <c r="Q84" s="20" t="n">
        <f aca="false">(P64-Q64)^2</f>
        <v>0.00139065888147991</v>
      </c>
    </row>
    <row r="85" customFormat="false" ht="13.8" hidden="false" customHeight="false" outlineLevel="0" collapsed="false">
      <c r="F85" s="26"/>
      <c r="G85" s="27" t="n">
        <f aca="false">(F65-G65)^2</f>
        <v>0.00362277914847612</v>
      </c>
      <c r="H85" s="26"/>
      <c r="I85" s="27" t="n">
        <f aca="false">(H65-I65)^2</f>
        <v>4.14324604718696E-005</v>
      </c>
      <c r="J85" s="26"/>
      <c r="K85" s="27" t="n">
        <f aca="false">(J65-K65)^2</f>
        <v>0.00130245017771334</v>
      </c>
      <c r="L85" s="26"/>
      <c r="M85" s="27" t="n">
        <f aca="false">(L65-M65)^2</f>
        <v>0.000431183852113132</v>
      </c>
      <c r="N85" s="26"/>
      <c r="O85" s="27" t="n">
        <f aca="false">(N65-O65)^2</f>
        <v>1.41789168383913E-005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3.29088854242184</v>
      </c>
      <c r="I86" s="28" t="n">
        <f aca="false">SUM(I78:I85)</f>
        <v>1.30986800978114</v>
      </c>
      <c r="K86" s="28" t="n">
        <f aca="false">SUM(K78:K85)</f>
        <v>0.725706014676092</v>
      </c>
      <c r="M86" s="28" t="n">
        <f aca="false">SUM(M78:M85)</f>
        <v>0.896407810259614</v>
      </c>
      <c r="O86" s="28" t="n">
        <f aca="false">SUM(O78:O85)</f>
        <v>0.0125074083948114</v>
      </c>
      <c r="Q86" s="28" t="n">
        <f aca="false">SUM(Q78:Q85)</f>
        <v>0.156081016538537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false" showOutlineSymbols="true" defaultGridColor="true" view="normal" topLeftCell="A48" colorId="64" zoomScale="100" zoomScaleNormal="100" zoomScalePageLayoutView="100" workbookViewId="0">
      <selection pane="topLeft" activeCell="N73" activeCellId="0" sqref="N73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8.11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80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1.7</v>
      </c>
      <c r="G33" s="0" t="n">
        <v>1.738</v>
      </c>
      <c r="H33" s="0" t="n">
        <v>1.882</v>
      </c>
      <c r="I33" s="0" t="n">
        <v>1.79</v>
      </c>
      <c r="J33" s="0" t="n">
        <v>1.631</v>
      </c>
      <c r="K33" s="0" t="n">
        <v>1.886</v>
      </c>
      <c r="L33" s="0" t="n">
        <v>1.385</v>
      </c>
      <c r="M33" s="0" t="n">
        <v>1.785</v>
      </c>
      <c r="N33" s="0" t="n">
        <v>1.184</v>
      </c>
      <c r="O33" s="0" t="n">
        <v>1.054</v>
      </c>
      <c r="P33" s="0" t="n">
        <v>1.489</v>
      </c>
      <c r="Q33" s="0" t="n">
        <v>1.79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1.819</v>
      </c>
      <c r="G34" s="0" t="n">
        <v>1.803</v>
      </c>
      <c r="H34" s="0" t="n">
        <v>1.981</v>
      </c>
      <c r="I34" s="0" t="n">
        <v>1.931</v>
      </c>
      <c r="J34" s="0" t="n">
        <v>2.053</v>
      </c>
      <c r="K34" s="0" t="n">
        <v>2.277</v>
      </c>
      <c r="L34" s="0" t="n">
        <v>1.813</v>
      </c>
      <c r="M34" s="0" t="n">
        <v>1.97</v>
      </c>
      <c r="N34" s="0" t="n">
        <v>1.147</v>
      </c>
      <c r="O34" s="0" t="n">
        <v>1.054</v>
      </c>
      <c r="P34" s="0" t="n">
        <v>1.831</v>
      </c>
      <c r="Q34" s="0" t="n">
        <v>1.82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1.865</v>
      </c>
      <c r="G35" s="0" t="n">
        <v>1.754</v>
      </c>
      <c r="H35" s="0" t="n">
        <v>1.956</v>
      </c>
      <c r="I35" s="0" t="n">
        <v>1.889</v>
      </c>
      <c r="J35" s="0" t="n">
        <v>2.109</v>
      </c>
      <c r="K35" s="0" t="n">
        <v>2.669</v>
      </c>
      <c r="L35" s="0" t="n">
        <v>2.098</v>
      </c>
      <c r="M35" s="0" t="n">
        <v>2.21</v>
      </c>
      <c r="N35" s="0" t="n">
        <v>0.732</v>
      </c>
      <c r="O35" s="0" t="n">
        <v>0.498</v>
      </c>
      <c r="P35" s="0" t="n">
        <v>2.428</v>
      </c>
      <c r="Q35" s="0" t="n">
        <v>2.328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1.743</v>
      </c>
      <c r="G36" s="0" t="n">
        <v>1.822</v>
      </c>
      <c r="H36" s="0" t="n">
        <v>2.373</v>
      </c>
      <c r="I36" s="0" t="n">
        <v>2.182</v>
      </c>
      <c r="J36" s="0" t="n">
        <v>0.894</v>
      </c>
      <c r="K36" s="0" t="n">
        <v>1.25</v>
      </c>
      <c r="L36" s="0" t="n">
        <v>1.546</v>
      </c>
      <c r="M36" s="0" t="n">
        <v>2.073</v>
      </c>
      <c r="N36" s="0" t="n">
        <v>0.21</v>
      </c>
      <c r="O36" s="0" t="n">
        <v>0.279</v>
      </c>
      <c r="P36" s="0" t="n">
        <v>1.242</v>
      </c>
      <c r="Q36" s="0" t="n">
        <v>1.49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1.866</v>
      </c>
      <c r="G37" s="0" t="n">
        <v>1.762</v>
      </c>
      <c r="H37" s="0" t="n">
        <v>1.097</v>
      </c>
      <c r="I37" s="0" t="n">
        <v>0.794</v>
      </c>
      <c r="J37" s="0" t="n">
        <v>0.441</v>
      </c>
      <c r="K37" s="0" t="n">
        <v>0.418</v>
      </c>
      <c r="L37" s="0" t="n">
        <v>0.575</v>
      </c>
      <c r="M37" s="0" t="n">
        <v>1.11</v>
      </c>
      <c r="N37" s="0" t="n">
        <v>0.178</v>
      </c>
      <c r="O37" s="0" t="n">
        <v>0.187</v>
      </c>
      <c r="P37" s="0" t="n">
        <v>0.592</v>
      </c>
      <c r="Q37" s="0" t="n">
        <v>0.712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1.276</v>
      </c>
      <c r="G38" s="0" t="n">
        <v>2.044</v>
      </c>
      <c r="H38" s="0" t="n">
        <v>0.488</v>
      </c>
      <c r="I38" s="0" t="n">
        <v>0.426</v>
      </c>
      <c r="J38" s="0" t="n">
        <v>0.303</v>
      </c>
      <c r="K38" s="0" t="n">
        <v>0.282</v>
      </c>
      <c r="L38" s="0" t="n">
        <v>0.267</v>
      </c>
      <c r="M38" s="0" t="n">
        <v>0.611</v>
      </c>
      <c r="N38" s="0" t="n">
        <v>0.149</v>
      </c>
      <c r="O38" s="0" t="n">
        <v>0.147</v>
      </c>
      <c r="P38" s="0" t="n">
        <v>0.312</v>
      </c>
      <c r="Q38" s="0" t="n">
        <v>0.369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1.865</v>
      </c>
      <c r="G39" s="0" t="n">
        <v>1.901</v>
      </c>
      <c r="H39" s="0" t="n">
        <v>0.219</v>
      </c>
      <c r="I39" s="0" t="n">
        <v>0.177</v>
      </c>
      <c r="J39" s="0" t="n">
        <v>0.19</v>
      </c>
      <c r="K39" s="0" t="n">
        <v>0.172</v>
      </c>
      <c r="L39" s="0" t="n">
        <v>0.158</v>
      </c>
      <c r="M39" s="0" t="n">
        <v>0.203</v>
      </c>
      <c r="N39" s="0" t="n">
        <v>0.119</v>
      </c>
      <c r="O39" s="0" t="n">
        <v>0.122</v>
      </c>
      <c r="P39" s="0" t="n">
        <v>0.246</v>
      </c>
      <c r="Q39" s="0" t="n">
        <v>0.316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0.829</v>
      </c>
      <c r="G40" s="0" t="n">
        <v>0.831</v>
      </c>
      <c r="H40" s="0" t="n">
        <v>0.171</v>
      </c>
      <c r="I40" s="0" t="n">
        <v>0.198</v>
      </c>
      <c r="J40" s="0" t="n">
        <v>0.241</v>
      </c>
      <c r="K40" s="0" t="n">
        <v>0.209</v>
      </c>
      <c r="L40" s="0" t="n">
        <v>0.239</v>
      </c>
      <c r="M40" s="0" t="n">
        <v>0.281</v>
      </c>
      <c r="N40" s="0" t="n">
        <v>0.215</v>
      </c>
      <c r="O40" s="0" t="n">
        <v>0.148</v>
      </c>
      <c r="P40" s="0" t="n">
        <v>0.144</v>
      </c>
      <c r="Q40" s="0" t="n">
        <v>0.185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3" customFormat="true" ht="13.8" hidden="false" customHeight="false" outlineLevel="0" collapsed="false">
      <c r="A44" s="0"/>
      <c r="F44" s="3" t="n">
        <v>1</v>
      </c>
      <c r="G44" s="3" t="n">
        <v>2</v>
      </c>
      <c r="H44" s="3" t="n">
        <v>3</v>
      </c>
      <c r="I44" s="3" t="n">
        <v>4</v>
      </c>
      <c r="J44" s="3" t="n">
        <v>5</v>
      </c>
      <c r="K44" s="3" t="n">
        <v>6</v>
      </c>
      <c r="L44" s="3" t="n">
        <v>7</v>
      </c>
      <c r="M44" s="3" t="n">
        <v>8</v>
      </c>
      <c r="N44" s="3" t="n">
        <v>9</v>
      </c>
      <c r="O44" s="3" t="n">
        <v>10</v>
      </c>
      <c r="P44" s="3" t="n">
        <v>11</v>
      </c>
      <c r="Q44" s="3" t="n">
        <v>12</v>
      </c>
    </row>
    <row r="45" s="4" customFormat="true" ht="15" hidden="false" customHeight="false" outlineLevel="0" collapsed="false">
      <c r="A45" s="0" t="s">
        <v>43</v>
      </c>
      <c r="B45" s="4" t="s">
        <v>44</v>
      </c>
      <c r="C45" s="4" t="s">
        <v>45</v>
      </c>
      <c r="D45" s="4" t="s">
        <v>46</v>
      </c>
      <c r="E45" s="4" t="s">
        <v>47</v>
      </c>
      <c r="F45" s="5" t="s">
        <v>48</v>
      </c>
      <c r="G45" s="5" t="s">
        <v>48</v>
      </c>
      <c r="H45" s="6" t="s">
        <v>49</v>
      </c>
      <c r="I45" s="5" t="s">
        <v>49</v>
      </c>
      <c r="J45" s="7" t="s">
        <v>50</v>
      </c>
      <c r="K45" s="7" t="s">
        <v>50</v>
      </c>
      <c r="L45" s="7" t="s">
        <v>51</v>
      </c>
      <c r="M45" s="7" t="s">
        <v>51</v>
      </c>
      <c r="N45" s="7" t="s">
        <v>52</v>
      </c>
      <c r="O45" s="7" t="s">
        <v>52</v>
      </c>
      <c r="P45" s="7" t="s">
        <v>53</v>
      </c>
      <c r="Q45" s="5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8" t="n">
        <f aca="false">D46</f>
        <v>100</v>
      </c>
      <c r="D46" s="8" t="n">
        <v>100</v>
      </c>
      <c r="E46" s="9" t="n">
        <f aca="false">1/D46</f>
        <v>0.01</v>
      </c>
      <c r="F46" s="0" t="n">
        <f aca="false">F33-$F$55</f>
        <v>1.5355</v>
      </c>
      <c r="G46" s="0" t="n">
        <f aca="false">G33-$F$55</f>
        <v>1.5735</v>
      </c>
      <c r="H46" s="0" t="n">
        <f aca="false">H33-$F$55</f>
        <v>1.7175</v>
      </c>
      <c r="I46" s="0" t="n">
        <f aca="false">I33-$F$55</f>
        <v>1.6255</v>
      </c>
      <c r="J46" s="0" t="n">
        <f aca="false">J33-$F$55</f>
        <v>1.4665</v>
      </c>
      <c r="K46" s="0" t="n">
        <f aca="false">K33-$F$55</f>
        <v>1.7215</v>
      </c>
      <c r="L46" s="0" t="n">
        <f aca="false">L33-$F$55</f>
        <v>1.2205</v>
      </c>
      <c r="M46" s="0" t="n">
        <f aca="false">M33-$F$55</f>
        <v>1.6205</v>
      </c>
      <c r="N46" s="0" t="n">
        <f aca="false">N33-$F$55</f>
        <v>1.0195</v>
      </c>
      <c r="O46" s="0" t="n">
        <f aca="false">O33-$F$55</f>
        <v>0.8895</v>
      </c>
      <c r="P46" s="0" t="n">
        <f aca="false">P33-$F$55</f>
        <v>1.3245</v>
      </c>
      <c r="Q46" s="0" t="n">
        <f aca="false">Q33-$F$55</f>
        <v>1.6255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8" t="n">
        <f aca="false">D47</f>
        <v>400</v>
      </c>
      <c r="D47" s="8" t="n">
        <f aca="false">(1/B47)*D46</f>
        <v>400</v>
      </c>
      <c r="E47" s="9" t="n">
        <f aca="false">1/D47</f>
        <v>0.0025</v>
      </c>
      <c r="F47" s="0" t="n">
        <f aca="false">F34-$F$55</f>
        <v>1.6545</v>
      </c>
      <c r="G47" s="0" t="n">
        <f aca="false">G34-$F$55</f>
        <v>1.6385</v>
      </c>
      <c r="H47" s="0" t="n">
        <f aca="false">H34-$F$55</f>
        <v>1.8165</v>
      </c>
      <c r="I47" s="0" t="n">
        <f aca="false">I34-$F$55</f>
        <v>1.7665</v>
      </c>
      <c r="J47" s="0" t="n">
        <f aca="false">J34-$F$55</f>
        <v>1.8885</v>
      </c>
      <c r="K47" s="0" t="n">
        <f aca="false">K34-$F$55</f>
        <v>2.1125</v>
      </c>
      <c r="L47" s="0" t="n">
        <f aca="false">L34-$F$55</f>
        <v>1.6485</v>
      </c>
      <c r="M47" s="0" t="n">
        <f aca="false">M34-$F$55</f>
        <v>1.8055</v>
      </c>
      <c r="N47" s="0" t="n">
        <f aca="false">N34-$F$55</f>
        <v>0.9825</v>
      </c>
      <c r="O47" s="0" t="n">
        <f aca="false">O34-$F$55</f>
        <v>0.8895</v>
      </c>
      <c r="P47" s="0" t="n">
        <f aca="false">P34-$F$55</f>
        <v>1.6665</v>
      </c>
      <c r="Q47" s="0" t="n">
        <f aca="false">Q34-$F$55</f>
        <v>1.6555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8" t="n">
        <f aca="false">D48</f>
        <v>1600</v>
      </c>
      <c r="D48" s="8" t="n">
        <f aca="false">(1/B48)*D47</f>
        <v>1600</v>
      </c>
      <c r="E48" s="9" t="n">
        <f aca="false">1/D48</f>
        <v>0.000625</v>
      </c>
      <c r="F48" s="0" t="n">
        <f aca="false">F35-$F$55</f>
        <v>1.7005</v>
      </c>
      <c r="G48" s="0" t="n">
        <f aca="false">G35-$F$55</f>
        <v>1.5895</v>
      </c>
      <c r="H48" s="0" t="n">
        <f aca="false">H35-$F$55</f>
        <v>1.7915</v>
      </c>
      <c r="I48" s="0" t="n">
        <f aca="false">I35-$F$55</f>
        <v>1.7245</v>
      </c>
      <c r="J48" s="0" t="n">
        <f aca="false">J35-$F$55</f>
        <v>1.9445</v>
      </c>
      <c r="K48" s="0" t="n">
        <f aca="false">K35-$F$55</f>
        <v>2.5045</v>
      </c>
      <c r="L48" s="0" t="n">
        <f aca="false">L35-$F$55</f>
        <v>1.9335</v>
      </c>
      <c r="M48" s="0" t="n">
        <f aca="false">M35-$F$55</f>
        <v>2.0455</v>
      </c>
      <c r="N48" s="0" t="n">
        <f aca="false">N35-$F$55</f>
        <v>0.5675</v>
      </c>
      <c r="O48" s="0" t="n">
        <f aca="false">O35-$F$55</f>
        <v>0.3335</v>
      </c>
      <c r="P48" s="0" t="n">
        <f aca="false">P35-$F$55</f>
        <v>2.2635</v>
      </c>
      <c r="Q48" s="0" t="n">
        <f aca="false">Q35-$F$55</f>
        <v>2.1635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8" t="n">
        <f aca="false">D49</f>
        <v>6400</v>
      </c>
      <c r="D49" s="8" t="n">
        <f aca="false">(1/B49)*D48</f>
        <v>6400</v>
      </c>
      <c r="E49" s="9" t="n">
        <f aca="false">1/D49</f>
        <v>0.00015625</v>
      </c>
      <c r="F49" s="0" t="n">
        <f aca="false">F36-$F$55</f>
        <v>1.5785</v>
      </c>
      <c r="G49" s="0" t="n">
        <f aca="false">G36-$F$55</f>
        <v>1.6575</v>
      </c>
      <c r="H49" s="0" t="n">
        <f aca="false">H36-$F$55</f>
        <v>2.2085</v>
      </c>
      <c r="I49" s="0" t="n">
        <f aca="false">I36-$F$55</f>
        <v>2.0175</v>
      </c>
      <c r="J49" s="0" t="n">
        <f aca="false">J36-$F$55</f>
        <v>0.7295</v>
      </c>
      <c r="K49" s="0" t="n">
        <f aca="false">K36-$F$55</f>
        <v>1.0855</v>
      </c>
      <c r="L49" s="0" t="n">
        <f aca="false">L36-$F$55</f>
        <v>1.3815</v>
      </c>
      <c r="M49" s="0" t="n">
        <f aca="false">M36-$F$55</f>
        <v>1.9085</v>
      </c>
      <c r="N49" s="0" t="n">
        <f aca="false">N36-$F$55</f>
        <v>0.0455</v>
      </c>
      <c r="O49" s="0" t="n">
        <f aca="false">O36-$F$55</f>
        <v>0.1145</v>
      </c>
      <c r="P49" s="0" t="n">
        <f aca="false">P36-$F$55</f>
        <v>1.0775</v>
      </c>
      <c r="Q49" s="0" t="n">
        <f aca="false">Q36-$F$55</f>
        <v>1.3255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8" t="n">
        <f aca="false">D50</f>
        <v>25600</v>
      </c>
      <c r="D50" s="8" t="n">
        <f aca="false">(1/B50)*D49</f>
        <v>25600</v>
      </c>
      <c r="E50" s="9" t="n">
        <f aca="false">1/D50</f>
        <v>3.90625E-005</v>
      </c>
      <c r="F50" s="0" t="n">
        <f aca="false">F37-$F$55</f>
        <v>1.7015</v>
      </c>
      <c r="G50" s="0" t="n">
        <f aca="false">G37-$F$55</f>
        <v>1.5975</v>
      </c>
      <c r="H50" s="0" t="n">
        <f aca="false">H37-$F$55</f>
        <v>0.9325</v>
      </c>
      <c r="I50" s="0" t="n">
        <f aca="false">I37-$F$55</f>
        <v>0.6295</v>
      </c>
      <c r="J50" s="0" t="n">
        <f aca="false">J37-$F$55</f>
        <v>0.2765</v>
      </c>
      <c r="K50" s="0" t="n">
        <f aca="false">K37-$F$55</f>
        <v>0.2535</v>
      </c>
      <c r="L50" s="0" t="n">
        <f aca="false">L37-$F$55</f>
        <v>0.4105</v>
      </c>
      <c r="M50" s="0" t="n">
        <f aca="false">M37-$F$55</f>
        <v>0.9455</v>
      </c>
      <c r="N50" s="0" t="n">
        <f aca="false">N37-$F$55</f>
        <v>0.0135</v>
      </c>
      <c r="O50" s="0" t="n">
        <f aca="false">O37-$F$55</f>
        <v>0.0225</v>
      </c>
      <c r="P50" s="0" t="n">
        <f aca="false">P37-$F$55</f>
        <v>0.4275</v>
      </c>
      <c r="Q50" s="0" t="n">
        <f aca="false">Q37-$F$55</f>
        <v>0.5475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8" t="n">
        <f aca="false">D51</f>
        <v>102400</v>
      </c>
      <c r="D51" s="8" t="n">
        <f aca="false">(1/B51)*D50</f>
        <v>102400</v>
      </c>
      <c r="E51" s="9" t="n">
        <f aca="false">1/D51</f>
        <v>9.765625E-006</v>
      </c>
      <c r="F51" s="0" t="n">
        <f aca="false">F38-$F$55</f>
        <v>1.1115</v>
      </c>
      <c r="G51" s="0" t="n">
        <f aca="false">G38-$F$55</f>
        <v>1.8795</v>
      </c>
      <c r="H51" s="0" t="n">
        <f aca="false">H38-$F$55</f>
        <v>0.3235</v>
      </c>
      <c r="I51" s="0" t="n">
        <f aca="false">I38-$F$55</f>
        <v>0.2615</v>
      </c>
      <c r="J51" s="0" t="n">
        <f aca="false">J38-$F$55</f>
        <v>0.1385</v>
      </c>
      <c r="K51" s="0" t="n">
        <f aca="false">K38-$F$55</f>
        <v>0.1175</v>
      </c>
      <c r="L51" s="0" t="n">
        <f aca="false">L38-$F$55</f>
        <v>0.1025</v>
      </c>
      <c r="M51" s="0" t="n">
        <f aca="false">M38-$F$55</f>
        <v>0.4465</v>
      </c>
      <c r="N51" s="0" t="n">
        <f aca="false">N38-$F$55</f>
        <v>-0.0155</v>
      </c>
      <c r="O51" s="0" t="n">
        <f aca="false">O38-$F$55</f>
        <v>-0.0175</v>
      </c>
      <c r="P51" s="0" t="n">
        <f aca="false">P38-$F$55</f>
        <v>0.1475</v>
      </c>
      <c r="Q51" s="0" t="n">
        <f aca="false">Q38-$F$55</f>
        <v>0.2045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8" t="n">
        <f aca="false">D52</f>
        <v>409600</v>
      </c>
      <c r="D52" s="8" t="n">
        <f aca="false">(1/B52)*D51</f>
        <v>409600</v>
      </c>
      <c r="E52" s="9" t="n">
        <f aca="false">1/D52</f>
        <v>2.44140625E-006</v>
      </c>
      <c r="F52" s="0" t="n">
        <f aca="false">F39-$F$55</f>
        <v>1.7005</v>
      </c>
      <c r="G52" s="0" t="n">
        <f aca="false">G39-$F$55</f>
        <v>1.7365</v>
      </c>
      <c r="H52" s="0" t="n">
        <f aca="false">H39-$F$55</f>
        <v>0.0545</v>
      </c>
      <c r="I52" s="0" t="n">
        <f aca="false">I39-$F$55</f>
        <v>0.0125</v>
      </c>
      <c r="J52" s="0" t="n">
        <f aca="false">J39-$F$55</f>
        <v>0.0255</v>
      </c>
      <c r="K52" s="0" t="n">
        <f aca="false">K39-$F$55</f>
        <v>0.00750000000000001</v>
      </c>
      <c r="L52" s="0" t="n">
        <f aca="false">L39-$F$55</f>
        <v>-0.00649999999999998</v>
      </c>
      <c r="M52" s="0" t="n">
        <f aca="false">M39-$F$55</f>
        <v>0.0385</v>
      </c>
      <c r="N52" s="0" t="n">
        <f aca="false">N39-$F$55</f>
        <v>-0.0455</v>
      </c>
      <c r="O52" s="0" t="n">
        <f aca="false">O39-$F$55</f>
        <v>-0.0425</v>
      </c>
      <c r="P52" s="0" t="n">
        <f aca="false">P39-$F$55</f>
        <v>0.0815</v>
      </c>
      <c r="Q52" s="0" t="n">
        <f aca="false">Q39-$F$55</f>
        <v>0.1515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8" t="n">
        <f aca="false">D53</f>
        <v>1638400</v>
      </c>
      <c r="D53" s="8" t="n">
        <f aca="false">(1/B53)*D52</f>
        <v>1638400</v>
      </c>
      <c r="E53" s="9" t="n">
        <f aca="false">1/D53</f>
        <v>6.103515625E-007</v>
      </c>
      <c r="F53" s="0" t="n">
        <f aca="false">F40-$F$55</f>
        <v>0.6645</v>
      </c>
      <c r="G53" s="0" t="n">
        <f aca="false">G40-$F$55</f>
        <v>0.6665</v>
      </c>
      <c r="H53" s="0" t="n">
        <f aca="false">H40-$F$55</f>
        <v>0.00650000000000003</v>
      </c>
      <c r="I53" s="0" t="n">
        <f aca="false">I40-$F$55</f>
        <v>0.0335</v>
      </c>
      <c r="J53" s="0" t="n">
        <f aca="false">J40-$F$55</f>
        <v>0.0765</v>
      </c>
      <c r="K53" s="0" t="n">
        <f aca="false">K40-$F$55</f>
        <v>0.0445</v>
      </c>
      <c r="L53" s="0" t="n">
        <f aca="false">L40-$F$55</f>
        <v>0.0745</v>
      </c>
      <c r="M53" s="0" t="n">
        <f aca="false">M40-$F$55</f>
        <v>0.1165</v>
      </c>
      <c r="N53" s="0" t="n">
        <f aca="false">N40-$F$55</f>
        <v>0.0505</v>
      </c>
      <c r="O53" s="0" t="n">
        <f aca="false">O40-$F$55</f>
        <v>-0.0165</v>
      </c>
      <c r="P53" s="1"/>
      <c r="Q53" s="2"/>
    </row>
    <row r="55" customFormat="false" ht="13.8" hidden="false" customHeight="false" outlineLevel="0" collapsed="false">
      <c r="C55" s="0" t="n">
        <f aca="false">(1/B50*1.7)*D49</f>
        <v>43520</v>
      </c>
      <c r="D55" s="10" t="n">
        <f aca="false">(1/B49*2.2)*D48</f>
        <v>14080</v>
      </c>
      <c r="E55" s="10"/>
      <c r="F55" s="11" t="n">
        <f aca="false">AVERAGE(P40:Q40)</f>
        <v>0.1645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0" t="n">
        <f aca="false">(1/B51*1.1)*D50</f>
        <v>112640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1.5545</v>
      </c>
      <c r="G58" s="20" t="n">
        <f aca="false">((F$70-F$73)/(1+($E46/F$72)^F$71))+F$73</f>
        <v>1.71849614767634</v>
      </c>
      <c r="H58" s="19" t="n">
        <f aca="false">AVERAGE(H46:I46)</f>
        <v>1.6715</v>
      </c>
      <c r="I58" s="20" t="n">
        <f aca="false">((H$70-H$73)/(1+($E46/H$72)^H$71))+H$73</f>
        <v>2.10549801560618</v>
      </c>
      <c r="J58" s="19" t="n">
        <f aca="false">AVERAGE(J46:K46)</f>
        <v>1.594</v>
      </c>
      <c r="K58" s="20" t="n">
        <f aca="false">((J$70-J$73)/(1+($E46/J$72)^J$71))+J$73</f>
        <v>2.08111680608566</v>
      </c>
      <c r="L58" s="19" t="n">
        <f aca="false">AVERAGE(L46:M46)</f>
        <v>1.4205</v>
      </c>
      <c r="M58" s="20" t="n">
        <f aca="false">((L$70-L$73)/(1+($E46/L$72)^L$71))+L$73</f>
        <v>1.98917037380917</v>
      </c>
      <c r="N58" s="19" t="n">
        <f aca="false">AVERAGE(N46:O46)</f>
        <v>0.9545</v>
      </c>
      <c r="O58" s="20" t="n">
        <f aca="false">((N$70-N$73)/(1+($E46/N$72)^N$71))+N$73</f>
        <v>0.934581438110375</v>
      </c>
      <c r="P58" s="19" t="n">
        <f aca="false">AVERAGE(P46:Q46)</f>
        <v>1.475</v>
      </c>
      <c r="Q58" s="20" t="n">
        <f aca="false">((P$70-P$73)/(1+($E46/P$72)^P$71))+P$73</f>
        <v>1.59947120227069</v>
      </c>
    </row>
    <row r="59" customFormat="false" ht="13.8" hidden="false" customHeight="false" outlineLevel="0" collapsed="false">
      <c r="F59" s="19" t="n">
        <f aca="false">AVERAGE(F47:G47)</f>
        <v>1.6465</v>
      </c>
      <c r="G59" s="20" t="n">
        <f aca="false">((F$70-F$73)/(1+($E47/F$72)^F$71))+F$73</f>
        <v>1.71846459979778</v>
      </c>
      <c r="H59" s="19" t="n">
        <f aca="false">AVERAGE(H47:I47)</f>
        <v>1.7915</v>
      </c>
      <c r="I59" s="20" t="n">
        <f aca="false">((H$70-H$73)/(1+($E47/H$72)^H$71))+H$73</f>
        <v>2.07896842472665</v>
      </c>
      <c r="J59" s="19" t="n">
        <f aca="false">AVERAGE(J47:K47)</f>
        <v>2.0005</v>
      </c>
      <c r="K59" s="20" t="n">
        <f aca="false">((J$70-J$73)/(1+($E47/J$72)^J$71))+J$73</f>
        <v>2.00405398996899</v>
      </c>
      <c r="L59" s="19" t="n">
        <f aca="false">AVERAGE(L47:M47)</f>
        <v>1.727</v>
      </c>
      <c r="M59" s="20" t="n">
        <f aca="false">((L$70-L$73)/(1+($E47/L$72)^L$71))+L$73</f>
        <v>1.98602598998086</v>
      </c>
      <c r="N59" s="19" t="n">
        <f aca="false">AVERAGE(N47:O47)</f>
        <v>0.936</v>
      </c>
      <c r="O59" s="20" t="n">
        <f aca="false">((N$70-N$73)/(1+($E47/N$72)^N$71))+N$73</f>
        <v>0.844814296302358</v>
      </c>
      <c r="P59" s="19" t="n">
        <f aca="false">AVERAGE(P47:Q47)</f>
        <v>1.661</v>
      </c>
      <c r="Q59" s="20" t="n">
        <f aca="false">((P$70-P$73)/(1+($E47/P$72)^P$71))+P$73</f>
        <v>1.59515471171691</v>
      </c>
    </row>
    <row r="60" customFormat="false" ht="13.8" hidden="false" customHeight="false" outlineLevel="0" collapsed="false">
      <c r="F60" s="19" t="n">
        <f aca="false">AVERAGE(F48:G48)</f>
        <v>1.645</v>
      </c>
      <c r="G60" s="20" t="n">
        <f aca="false">((F$70-F$73)/(1+($E48/F$72)^F$71))+F$73</f>
        <v>1.71817477630847</v>
      </c>
      <c r="H60" s="19" t="n">
        <f aca="false">AVERAGE(H48:I48)</f>
        <v>1.758</v>
      </c>
      <c r="I60" s="20" t="n">
        <f aca="false">((H$70-H$73)/(1+($E48/H$72)^H$71))+H$73</f>
        <v>1.96526698146583</v>
      </c>
      <c r="J60" s="19" t="n">
        <f aca="false">AVERAGE(J48:K48)</f>
        <v>2.2245</v>
      </c>
      <c r="K60" s="20" t="n">
        <f aca="false">((J$70-J$73)/(1+($E48/J$72)^J$71))+J$73</f>
        <v>1.67693907157646</v>
      </c>
      <c r="L60" s="19" t="n">
        <f aca="false">AVERAGE(L48:M48)</f>
        <v>1.9895</v>
      </c>
      <c r="M60" s="20" t="n">
        <f aca="false">((L$70-L$73)/(1+($E48/L$72)^L$71))+L$73</f>
        <v>1.95343481243494</v>
      </c>
      <c r="N60" s="19" t="n">
        <f aca="false">AVERAGE(N48:O48)</f>
        <v>0.4505</v>
      </c>
      <c r="O60" s="20" t="n">
        <f aca="false">((N$70-N$73)/(1+($E48/N$72)^N$71))+N$73</f>
        <v>0.527159311996597</v>
      </c>
      <c r="P60" s="19" t="n">
        <f aca="false">AVERAGE(P48:Q48)</f>
        <v>2.2135</v>
      </c>
      <c r="Q60" s="20" t="n">
        <f aca="false">((P$70-P$73)/(1+($E48/P$72)^P$71))+P$73</f>
        <v>1.55663376982456</v>
      </c>
    </row>
    <row r="61" customFormat="false" ht="13.8" hidden="false" customHeight="false" outlineLevel="0" collapsed="false">
      <c r="F61" s="19" t="n">
        <f aca="false">AVERAGE(F49:G49)</f>
        <v>1.618</v>
      </c>
      <c r="G61" s="20" t="n">
        <f aca="false">((F$70-F$73)/(1+($E49/F$72)^F$71))+F$73</f>
        <v>1.71551886908693</v>
      </c>
      <c r="H61" s="19" t="n">
        <f aca="false">AVERAGE(H49:I49)</f>
        <v>2.113</v>
      </c>
      <c r="I61" s="20" t="n">
        <f aca="false">((H$70-H$73)/(1+($E49/H$72)^H$71))+H$73</f>
        <v>1.57157609520639</v>
      </c>
      <c r="J61" s="19" t="n">
        <f aca="false">AVERAGE(J49:K49)</f>
        <v>0.9075</v>
      </c>
      <c r="K61" s="20" t="n">
        <f aca="false">((J$70-J$73)/(1+($E49/J$72)^J$71))+J$73</f>
        <v>0.905068656031512</v>
      </c>
      <c r="L61" s="19" t="n">
        <f aca="false">AVERAGE(L49:M49)</f>
        <v>1.645</v>
      </c>
      <c r="M61" s="20" t="n">
        <f aca="false">((L$70-L$73)/(1+($E49/L$72)^L$71))+L$73</f>
        <v>1.66539373750389</v>
      </c>
      <c r="N61" s="19" t="n">
        <f aca="false">AVERAGE(N49:O49)</f>
        <v>0.08</v>
      </c>
      <c r="O61" s="20" t="n">
        <f aca="false">((N$70-N$73)/(1+($E49/N$72)^N$71))+N$73</f>
        <v>0.136357423416391</v>
      </c>
      <c r="P61" s="19" t="n">
        <f aca="false">AVERAGE(P49:Q49)</f>
        <v>1.2015</v>
      </c>
      <c r="Q61" s="20" t="n">
        <f aca="false">((P$70-P$73)/(1+($E49/P$72)^P$71))+P$73</f>
        <v>1.27845942423232</v>
      </c>
    </row>
    <row r="62" customFormat="false" ht="13.8" hidden="false" customHeight="false" outlineLevel="0" collapsed="false">
      <c r="F62" s="19" t="n">
        <f aca="false">AVERAGE(F50:G50)</f>
        <v>1.6495</v>
      </c>
      <c r="G62" s="20" t="n">
        <f aca="false">((F$70-F$73)/(1+($E50/F$72)^F$71))+F$73</f>
        <v>1.69172541809354</v>
      </c>
      <c r="H62" s="19" t="n">
        <f aca="false">AVERAGE(H50:I50)</f>
        <v>0.781</v>
      </c>
      <c r="I62" s="20" t="n">
        <f aca="false">((H$70-H$73)/(1+($E50/H$72)^H$71))+H$73</f>
        <v>0.823961841624768</v>
      </c>
      <c r="J62" s="19" t="n">
        <f aca="false">AVERAGE(J50:K50)</f>
        <v>0.265</v>
      </c>
      <c r="K62" s="20" t="n">
        <f aca="false">((J$70-J$73)/(1+($E50/J$72)^J$71))+J$73</f>
        <v>0.273792002547956</v>
      </c>
      <c r="L62" s="19" t="n">
        <f aca="false">AVERAGE(L50:M50)</f>
        <v>0.678</v>
      </c>
      <c r="M62" s="20" t="n">
        <f aca="false">((L$70-L$73)/(1+($E50/L$72)^L$71))+L$73</f>
        <v>0.657941232595734</v>
      </c>
      <c r="N62" s="19" t="n">
        <f aca="false">AVERAGE(N50:O50)</f>
        <v>0.018</v>
      </c>
      <c r="O62" s="20" t="n">
        <f aca="false">((N$70-N$73)/(1+($E50/N$72)^N$71))+N$73</f>
        <v>-0.00896804653463444</v>
      </c>
      <c r="P62" s="19" t="n">
        <f aca="false">AVERAGE(P50:Q50)</f>
        <v>0.4875</v>
      </c>
      <c r="Q62" s="20" t="n">
        <f aca="false">((P$70-P$73)/(1+($E50/P$72)^P$71))+P$73</f>
        <v>0.535216796888615</v>
      </c>
    </row>
    <row r="63" customFormat="false" ht="13.8" hidden="false" customHeight="false" outlineLevel="0" collapsed="false">
      <c r="F63" s="19" t="n">
        <f aca="false">AVERAGE(F51:G51)</f>
        <v>1.4955</v>
      </c>
      <c r="G63" s="20" t="n">
        <f aca="false">((F$70-F$73)/(1+($E51/F$72)^F$71))+F$73</f>
        <v>1.51485824781147</v>
      </c>
      <c r="H63" s="19" t="n">
        <f aca="false">AVERAGE(H51:I51)</f>
        <v>0.2925</v>
      </c>
      <c r="I63" s="20" t="n">
        <f aca="false">((H$70-H$73)/(1+($E51/H$72)^H$71))+H$73</f>
        <v>0.270146527065893</v>
      </c>
      <c r="J63" s="19" t="n">
        <f aca="false">AVERAGE(J51:K51)</f>
        <v>0.128</v>
      </c>
      <c r="K63" s="20" t="n">
        <f aca="false">((J$70-J$73)/(1+($E51/J$72)^J$71))+J$73</f>
        <v>0.0706697445511094</v>
      </c>
      <c r="L63" s="19" t="n">
        <f aca="false">AVERAGE(L51:M51)</f>
        <v>0.2745</v>
      </c>
      <c r="M63" s="20" t="n">
        <f aca="false">((L$70-L$73)/(1+($E51/L$72)^L$71))+L$73</f>
        <v>0.102193664658641</v>
      </c>
      <c r="N63" s="19" t="n">
        <f aca="false">AVERAGE(N51:O51)</f>
        <v>-0.0165</v>
      </c>
      <c r="O63" s="20" t="n">
        <f aca="false">((N$70-N$73)/(1+($E51/N$72)^N$71))+N$73</f>
        <v>-0.0380474871049167</v>
      </c>
      <c r="P63" s="19" t="n">
        <f aca="false">AVERAGE(P51:Q51)</f>
        <v>0.176</v>
      </c>
      <c r="Q63" s="20" t="n">
        <f aca="false">((P$70-P$73)/(1+($E51/P$72)^P$71))+P$73</f>
        <v>0.177376971604563</v>
      </c>
    </row>
    <row r="64" customFormat="false" ht="13.8" hidden="false" customHeight="false" outlineLevel="0" collapsed="false">
      <c r="F64" s="19" t="n">
        <f aca="false">AVERAGE(F52:G52)</f>
        <v>1.7185</v>
      </c>
      <c r="G64" s="20" t="n">
        <f aca="false">((F$70-F$73)/(1+($E52/F$72)^F$71))+F$73</f>
        <v>0.994224405385115</v>
      </c>
      <c r="H64" s="19" t="n">
        <f aca="false">AVERAGE(H52:I52)</f>
        <v>0.0335</v>
      </c>
      <c r="I64" s="20" t="n">
        <f aca="false">((H$70-H$73)/(1+($E52/H$72)^H$71))+H$73</f>
        <v>0.0800568991954994</v>
      </c>
      <c r="J64" s="19" t="n">
        <f aca="false">AVERAGE(J52:K52)</f>
        <v>0.0165</v>
      </c>
      <c r="K64" s="20" t="n">
        <f aca="false">((J$70-J$73)/(1+($E52/J$72)^J$71))+J$73</f>
        <v>0.0269841851737369</v>
      </c>
      <c r="L64" s="19" t="n">
        <f aca="false">AVERAGE(L52:M52)</f>
        <v>0.016</v>
      </c>
      <c r="M64" s="20" t="n">
        <f aca="false">((L$70-L$73)/(1+($E52/L$72)^L$71))+L$73</f>
        <v>0.0245014537445494</v>
      </c>
      <c r="N64" s="19" t="n">
        <f aca="false">AVERAGE(N52:O52)</f>
        <v>-0.044</v>
      </c>
      <c r="O64" s="20" t="n">
        <f aca="false">((N$70-N$73)/(1+($E52/N$72)^N$71))+N$73</f>
        <v>-0.0430132894940752</v>
      </c>
      <c r="P64" s="19" t="n">
        <f aca="false">AVERAGE(P52:Q52)</f>
        <v>0.1165</v>
      </c>
      <c r="Q64" s="20" t="n">
        <f aca="false">((P$70-P$73)/(1+($E52/P$72)^P$71))+P$73</f>
        <v>0.123376020078378</v>
      </c>
    </row>
    <row r="65" customFormat="false" ht="13.8" hidden="false" customHeight="false" outlineLevel="0" collapsed="false">
      <c r="F65" s="19" t="n">
        <f aca="false">AVERAGE(F53:G53)</f>
        <v>0.6655</v>
      </c>
      <c r="G65" s="20" t="n">
        <f aca="false">((F$70-F$73)/(1+($E53/F$72)^F$71))+F$73</f>
        <v>0.71505915424774</v>
      </c>
      <c r="H65" s="19" t="n">
        <f aca="false">AVERAGE(H53:I53)</f>
        <v>0.02</v>
      </c>
      <c r="I65" s="20" t="n">
        <f aca="false">((H$70-H$73)/(1+($E53/H$72)^H$71))+H$73</f>
        <v>0.033370806282696</v>
      </c>
      <c r="J65" s="19" t="n">
        <f aca="false">AVERAGE(J53:K53)</f>
        <v>0.0605</v>
      </c>
      <c r="K65" s="20" t="n">
        <f aca="false">((J$70-J$73)/(1+($E53/J$72)^J$71))+J$73</f>
        <v>0.0184945165180478</v>
      </c>
      <c r="L65" s="19" t="n">
        <f aca="false">AVERAGE(L53:M53)</f>
        <v>0.0955</v>
      </c>
      <c r="M65" s="20" t="n">
        <f aca="false">((L$70-L$73)/(1+($E53/L$72)^L$71))+L$73</f>
        <v>0.016808515122713</v>
      </c>
      <c r="N65" s="19" t="n">
        <f aca="false">AVERAGE(N53:O53)</f>
        <v>0.017</v>
      </c>
      <c r="O65" s="20" t="n">
        <f aca="false">((N$70-N$73)/(1+($E53/N$72)^N$71))+N$73</f>
        <v>-0.0438371190505761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0.5</v>
      </c>
      <c r="G67" s="21" t="n">
        <f aca="false">C53</f>
        <v>1638400</v>
      </c>
      <c r="H67" s="19" t="n">
        <v>0.5</v>
      </c>
      <c r="I67" s="21" t="n">
        <f aca="false">1/(H$72*((((H$70-H$73)/(H$67-H$73))-1)^(1/H$71)))</f>
        <v>50163.5148207593</v>
      </c>
      <c r="J67" s="19" t="n">
        <v>0.5</v>
      </c>
      <c r="K67" s="21" t="n">
        <f aca="false">1/(J$72*((((J$70-J$73)/(J$67-J$73))-1)^(1/J$71)))</f>
        <v>13554.1698801093</v>
      </c>
      <c r="L67" s="19" t="n">
        <v>0.5</v>
      </c>
      <c r="M67" s="21" t="n">
        <f aca="false">1/(L$72*((((L$70-L$73)/(L$67-L$73))-1)^(1/L$71)))</f>
        <v>32286.6038370057</v>
      </c>
      <c r="N67" s="19" t="n">
        <v>0.2</v>
      </c>
      <c r="O67" s="21" t="n">
        <f aca="false">1/(N$72*((((N$70-N$73)/(N$67-N$73))-1)^(1/N$71)))</f>
        <v>4766.0689071909</v>
      </c>
      <c r="P67" s="19" t="n">
        <v>0.5</v>
      </c>
      <c r="Q67" s="21" t="n">
        <f aca="false">1/(P$72*((((P$70-P$73)/(P$67-P$73))-1)^(1/P$71)))</f>
        <v>27600.6324045725</v>
      </c>
    </row>
    <row r="68" customFormat="false" ht="13.8" hidden="false" customHeight="false" outlineLevel="0" collapsed="false">
      <c r="E68" s="0" t="s">
        <v>68</v>
      </c>
      <c r="F68" s="19"/>
      <c r="G68" s="21" t="n">
        <f aca="false">G67/$O67</f>
        <v>343.763389053824</v>
      </c>
      <c r="H68" s="19"/>
      <c r="I68" s="21" t="n">
        <f aca="false">I67/$O67</f>
        <v>10.525134192893</v>
      </c>
      <c r="J68" s="19"/>
      <c r="K68" s="21" t="n">
        <f aca="false">K67/$O67</f>
        <v>2.84388877795266</v>
      </c>
      <c r="L68" s="19"/>
      <c r="M68" s="21" t="n">
        <f aca="false">M67/$O67</f>
        <v>6.77426291262651</v>
      </c>
      <c r="N68" s="19"/>
      <c r="O68" s="21"/>
      <c r="P68" s="19"/>
      <c r="Q68" s="21" t="n">
        <f aca="false">Q67/$O67</f>
        <v>5.79106868617226</v>
      </c>
    </row>
    <row r="69" s="16" customFormat="true" ht="23.85" hidden="false" customHeight="false" outlineLevel="0" collapsed="false">
      <c r="A69" s="0"/>
      <c r="D69" s="22" t="s">
        <v>69</v>
      </c>
      <c r="F69" s="23"/>
      <c r="G69" s="24" t="s">
        <v>70</v>
      </c>
      <c r="H69" s="23"/>
      <c r="I69" s="24" t="s">
        <v>70</v>
      </c>
      <c r="J69" s="23"/>
      <c r="K69" s="24" t="s">
        <v>70</v>
      </c>
      <c r="L69" s="23"/>
      <c r="M69" s="24" t="s">
        <v>70</v>
      </c>
      <c r="N69" s="23"/>
      <c r="O69" s="24" t="s">
        <v>70</v>
      </c>
      <c r="P69" s="23"/>
      <c r="Q69" s="24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1.7185</v>
      </c>
      <c r="G70" s="20" t="n">
        <f aca="false">MAX(F58:F65)</f>
        <v>1.7185</v>
      </c>
      <c r="H70" s="0" t="n">
        <f aca="false">I70</f>
        <v>2.113</v>
      </c>
      <c r="I70" s="20" t="n">
        <f aca="false">MAX(H58:H65)</f>
        <v>2.113</v>
      </c>
      <c r="J70" s="0" t="n">
        <v>2.1</v>
      </c>
      <c r="K70" s="20" t="n">
        <f aca="false">MAX(J58:J65)</f>
        <v>2.2245</v>
      </c>
      <c r="L70" s="0" t="n">
        <f aca="false">M70</f>
        <v>1.9895</v>
      </c>
      <c r="M70" s="20" t="n">
        <f aca="false">MAX(L58:L65)</f>
        <v>1.9895</v>
      </c>
      <c r="N70" s="0" t="n">
        <f aca="false">O70</f>
        <v>0.9545</v>
      </c>
      <c r="O70" s="20" t="n">
        <f aca="false">MAX(N58:N65)</f>
        <v>0.9545</v>
      </c>
      <c r="P70" s="0" t="n">
        <v>1.6</v>
      </c>
      <c r="Q70" s="20" t="n">
        <f aca="false">MAX(P58:P65)</f>
        <v>2.2135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-1.6</v>
      </c>
      <c r="G71" s="20" t="n">
        <v>-2</v>
      </c>
      <c r="H71" s="0" t="n">
        <v>-1.1</v>
      </c>
      <c r="I71" s="20" t="n">
        <v>-2</v>
      </c>
      <c r="J71" s="0" t="n">
        <v>-1.2</v>
      </c>
      <c r="K71" s="20" t="n">
        <v>-2</v>
      </c>
      <c r="L71" s="0" t="n">
        <v>-1.7</v>
      </c>
      <c r="M71" s="20" t="n">
        <v>-2</v>
      </c>
      <c r="N71" s="0" t="n">
        <v>-1.3</v>
      </c>
      <c r="O71" s="20" t="n">
        <v>-2</v>
      </c>
      <c r="P71" s="0" t="n">
        <v>-1.6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4E-006</v>
      </c>
      <c r="G72" s="20" t="n">
        <v>0.002</v>
      </c>
      <c r="H72" s="0" t="n">
        <v>6E-005</v>
      </c>
      <c r="I72" s="20" t="n">
        <v>0.002</v>
      </c>
      <c r="J72" s="0" t="n">
        <v>0.0002</v>
      </c>
      <c r="K72" s="20" t="n">
        <v>0.002</v>
      </c>
      <c r="L72" s="0" t="n">
        <v>6E-005</v>
      </c>
      <c r="M72" s="20" t="n">
        <v>0.002</v>
      </c>
      <c r="N72" s="0" t="n">
        <v>0.0005</v>
      </c>
      <c r="O72" s="20" t="n">
        <v>0.002</v>
      </c>
      <c r="P72" s="0" t="n">
        <v>7E-005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</f>
        <v>0.6655</v>
      </c>
      <c r="G73" s="20" t="n">
        <f aca="false">MIN(F58:F65)</f>
        <v>0.6655</v>
      </c>
      <c r="H73" s="0" t="n">
        <f aca="false">I73</f>
        <v>0.02</v>
      </c>
      <c r="I73" s="20" t="n">
        <f aca="false">MIN(H58:H65)</f>
        <v>0.02</v>
      </c>
      <c r="J73" s="0" t="n">
        <f aca="false">K73</f>
        <v>0.0165</v>
      </c>
      <c r="K73" s="20" t="n">
        <f aca="false">MIN(J58:J65)</f>
        <v>0.0165</v>
      </c>
      <c r="L73" s="0" t="n">
        <f aca="false">M73</f>
        <v>0.016</v>
      </c>
      <c r="M73" s="20" t="n">
        <f aca="false">MIN(L58:L65)</f>
        <v>0.016</v>
      </c>
      <c r="N73" s="0" t="n">
        <f aca="false">O73</f>
        <v>-0.044</v>
      </c>
      <c r="O73" s="20" t="n">
        <f aca="false">MIN(N58:N65)</f>
        <v>-0.044</v>
      </c>
      <c r="P73" s="0" t="n">
        <f aca="false">Q73</f>
        <v>0.1165</v>
      </c>
      <c r="Q73" s="20" t="n">
        <f aca="false">MIN(P58:P65)</f>
        <v>0.1165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78</v>
      </c>
      <c r="H77" s="19"/>
      <c r="I77" s="25" t="s">
        <v>78</v>
      </c>
      <c r="J77" s="19"/>
      <c r="K77" s="25" t="s">
        <v>78</v>
      </c>
      <c r="L77" s="19"/>
      <c r="M77" s="25" t="s">
        <v>78</v>
      </c>
      <c r="N77" s="19"/>
      <c r="O77" s="25" t="s">
        <v>78</v>
      </c>
      <c r="P77" s="19"/>
      <c r="Q77" s="25" t="s">
        <v>78</v>
      </c>
    </row>
    <row r="78" customFormat="false" ht="13.8" hidden="false" customHeight="false" outlineLevel="0" collapsed="false">
      <c r="F78" s="19"/>
      <c r="G78" s="20" t="n">
        <f aca="false">(F58-G58)^2</f>
        <v>0.0268947364526786</v>
      </c>
      <c r="H78" s="19"/>
      <c r="I78" s="20" t="n">
        <f aca="false">(H58-I58)^2</f>
        <v>0.188354277550106</v>
      </c>
      <c r="J78" s="19"/>
      <c r="K78" s="20" t="n">
        <f aca="false">(J58-K58)^2</f>
        <v>0.237282782771094</v>
      </c>
      <c r="L78" s="19"/>
      <c r="M78" s="20" t="n">
        <f aca="false">(L58-M58)^2</f>
        <v>0.323385994048256</v>
      </c>
      <c r="N78" s="19"/>
      <c r="O78" s="20" t="n">
        <f aca="false">(N58-O58)^2</f>
        <v>0.000396749107750823</v>
      </c>
      <c r="P78" s="19"/>
      <c r="Q78" s="20" t="n">
        <f aca="false">(P58-Q58)^2</f>
        <v>0.015493080194711</v>
      </c>
    </row>
    <row r="79" customFormat="false" ht="13.8" hidden="false" customHeight="false" outlineLevel="0" collapsed="false">
      <c r="F79" s="19"/>
      <c r="G79" s="20" t="n">
        <f aca="false">(F59-G59)^2</f>
        <v>0.00517890362405464</v>
      </c>
      <c r="H79" s="19"/>
      <c r="I79" s="20" t="n">
        <f aca="false">(H59-I59)^2</f>
        <v>0.0826380952148234</v>
      </c>
      <c r="J79" s="19"/>
      <c r="K79" s="20" t="n">
        <f aca="false">(J59-K59)^2</f>
        <v>1.26308446996502E-005</v>
      </c>
      <c r="L79" s="19"/>
      <c r="M79" s="20" t="n">
        <f aca="false">(L59-M59)^2</f>
        <v>0.0670944634855644</v>
      </c>
      <c r="N79" s="19"/>
      <c r="O79" s="20" t="n">
        <f aca="false">(N59-O59)^2</f>
        <v>0.00831483255883422</v>
      </c>
      <c r="P79" s="19"/>
      <c r="Q79" s="20" t="n">
        <f aca="false">(P59-Q59)^2</f>
        <v>0.00433560198908291</v>
      </c>
    </row>
    <row r="80" customFormat="false" ht="13.8" hidden="false" customHeight="false" outlineLevel="0" collapsed="false">
      <c r="F80" s="19"/>
      <c r="G80" s="20" t="n">
        <f aca="false">(F60-G60)^2</f>
        <v>0.00535454788779398</v>
      </c>
      <c r="H80" s="19"/>
      <c r="I80" s="20" t="n">
        <f aca="false">(H60-I60)^2</f>
        <v>0.0429596016059587</v>
      </c>
      <c r="J80" s="19"/>
      <c r="K80" s="20" t="n">
        <f aca="false">(J60-K60)^2</f>
        <v>0.299822970336049</v>
      </c>
      <c r="L80" s="19"/>
      <c r="M80" s="20" t="n">
        <f aca="false">(L60-M60)^2</f>
        <v>0.00130069775410265</v>
      </c>
      <c r="N80" s="19"/>
      <c r="O80" s="20" t="n">
        <f aca="false">(N60-O60)^2</f>
        <v>0.00587665011579161</v>
      </c>
      <c r="P80" s="19"/>
      <c r="Q80" s="20" t="n">
        <f aca="false">(P60-Q60)^2</f>
        <v>0.431473244344899</v>
      </c>
    </row>
    <row r="81" customFormat="false" ht="13.8" hidden="false" customHeight="false" outlineLevel="0" collapsed="false">
      <c r="F81" s="19"/>
      <c r="G81" s="20" t="n">
        <f aca="false">(F61-G61)^2</f>
        <v>0.00950992982799413</v>
      </c>
      <c r="H81" s="19"/>
      <c r="I81" s="20" t="n">
        <f aca="false">(H61-I61)^2</f>
        <v>0.293139844681963</v>
      </c>
      <c r="J81" s="19"/>
      <c r="K81" s="20" t="n">
        <f aca="false">(J61-K61)^2</f>
        <v>5.91143349310399E-006</v>
      </c>
      <c r="L81" s="19"/>
      <c r="M81" s="20" t="n">
        <f aca="false">(L61-M61)^2</f>
        <v>0.000415904529377762</v>
      </c>
      <c r="N81" s="19"/>
      <c r="O81" s="20" t="n">
        <f aca="false">(N61-O61)^2</f>
        <v>0.00317615917413441</v>
      </c>
      <c r="P81" s="19"/>
      <c r="Q81" s="20" t="n">
        <f aca="false">(P61-Q61)^2</f>
        <v>0.0059227529781703</v>
      </c>
    </row>
    <row r="82" customFormat="false" ht="13.8" hidden="false" customHeight="false" outlineLevel="0" collapsed="false">
      <c r="F82" s="19"/>
      <c r="G82" s="20" t="n">
        <f aca="false">(F62-G62)^2</f>
        <v>0.00178298593317427</v>
      </c>
      <c r="H82" s="19"/>
      <c r="I82" s="20" t="n">
        <f aca="false">(H62-I62)^2</f>
        <v>0.00184571983579166</v>
      </c>
      <c r="J82" s="19"/>
      <c r="K82" s="20" t="n">
        <f aca="false">(J62-K62)^2</f>
        <v>7.72993088032576E-005</v>
      </c>
      <c r="L82" s="19"/>
      <c r="M82" s="20" t="n">
        <f aca="false">(L62-M62)^2</f>
        <v>0.000402354149778464</v>
      </c>
      <c r="N82" s="19"/>
      <c r="O82" s="20" t="n">
        <f aca="false">(N62-O62)^2</f>
        <v>0.000727275533894209</v>
      </c>
      <c r="P82" s="19"/>
      <c r="Q82" s="20" t="n">
        <f aca="false">(P62-Q62)^2</f>
        <v>0.00227689270530938</v>
      </c>
    </row>
    <row r="83" customFormat="false" ht="13.8" hidden="false" customHeight="false" outlineLevel="0" collapsed="false">
      <c r="F83" s="19"/>
      <c r="G83" s="20" t="n">
        <f aca="false">(F63-G63)^2</f>
        <v>0.000374741758330403</v>
      </c>
      <c r="H83" s="19"/>
      <c r="I83" s="20" t="n">
        <f aca="false">(H63-I63)^2</f>
        <v>0.000499677752215854</v>
      </c>
      <c r="J83" s="19"/>
      <c r="K83" s="20" t="n">
        <f aca="false">(J63-K63)^2</f>
        <v>0.00328675818983505</v>
      </c>
      <c r="L83" s="19"/>
      <c r="M83" s="20" t="n">
        <f aca="false">(L63-M63)^2</f>
        <v>0.0296894731987689</v>
      </c>
      <c r="N83" s="19"/>
      <c r="O83" s="20" t="n">
        <f aca="false">(N63-O63)^2</f>
        <v>0.000464294200536551</v>
      </c>
      <c r="P83" s="19"/>
      <c r="Q83" s="20" t="n">
        <f aca="false">(P63-Q63)^2</f>
        <v>1.89605079977392E-006</v>
      </c>
    </row>
    <row r="84" customFormat="false" ht="13.8" hidden="false" customHeight="false" outlineLevel="0" collapsed="false">
      <c r="F84" s="19"/>
      <c r="G84" s="20" t="n">
        <f aca="false">(F64-G64)^2</f>
        <v>0.524575136954745</v>
      </c>
      <c r="H84" s="19"/>
      <c r="I84" s="20" t="n">
        <f aca="false">(H64-I64)^2</f>
        <v>0.0021675448626999</v>
      </c>
      <c r="J84" s="19"/>
      <c r="K84" s="20" t="n">
        <f aca="false">(J64-K64)^2</f>
        <v>0.000109918138757205</v>
      </c>
      <c r="L84" s="19"/>
      <c r="M84" s="20" t="n">
        <f aca="false">(L64-M64)^2</f>
        <v>7.22747157707128E-005</v>
      </c>
      <c r="N84" s="19"/>
      <c r="O84" s="20" t="n">
        <f aca="false">(N64-O64)^2</f>
        <v>9.73597622502465E-007</v>
      </c>
      <c r="P84" s="19"/>
      <c r="Q84" s="20" t="n">
        <f aca="false">(P64-Q64)^2</f>
        <v>4.7279652118255E-005</v>
      </c>
    </row>
    <row r="85" customFormat="false" ht="13.8" hidden="false" customHeight="false" outlineLevel="0" collapsed="false">
      <c r="F85" s="26"/>
      <c r="G85" s="27" t="n">
        <f aca="false">(F65-G65)^2</f>
        <v>0.00245610976975129</v>
      </c>
      <c r="H85" s="26"/>
      <c r="I85" s="27" t="n">
        <f aca="false">(H65-I65)^2</f>
        <v>0.000178778460649384</v>
      </c>
      <c r="J85" s="26"/>
      <c r="K85" s="27" t="n">
        <f aca="false">(J65-K65)^2</f>
        <v>0.00176446064255256</v>
      </c>
      <c r="L85" s="26"/>
      <c r="M85" s="27" t="n">
        <f aca="false">(L65-M65)^2</f>
        <v>0.00619234979219228</v>
      </c>
      <c r="N85" s="26"/>
      <c r="O85" s="27" t="n">
        <f aca="false">(N65-O65)^2</f>
        <v>0.00370115505437397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0.576127092208522</v>
      </c>
      <c r="I86" s="28" t="n">
        <f aca="false">SUM(I78:I85)</f>
        <v>0.611783539964209</v>
      </c>
      <c r="K86" s="28" t="n">
        <f aca="false">SUM(K78:K85)</f>
        <v>0.542362731665283</v>
      </c>
      <c r="M86" s="28" t="n">
        <f aca="false">SUM(M78:M85)</f>
        <v>0.428553511673812</v>
      </c>
      <c r="O86" s="28" t="n">
        <f aca="false">SUM(O78:O85)</f>
        <v>0.0226580893429383</v>
      </c>
      <c r="Q86" s="28" t="n">
        <f aca="false">SUM(Q78:Q85)</f>
        <v>0.459550747915091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11398</TotalTime>
  <Application>LibreOffice/7.0.4.2$Linux_X86_64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2021-03-08T21:34:20Z</dcterms:created>
  <dc:creator>Brian</dc:creator>
  <dc:description/>
  <dc:language>en-US</dc:language>
  <cp:lastModifiedBy/>
  <dcterms:modified xsi:type="dcterms:W3CDTF">2021-04-25T13:29:48Z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